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shareserver\Общая\Комитет экономического развития\!Экономический отдел\!Кудрявцева Т.Н\Постановление от 19.03.2024 № 1082-па\"/>
    </mc:Choice>
  </mc:AlternateContent>
  <xr:revisionPtr revIDLastSave="0" documentId="13_ncr:1_{63008537-BDD4-4438-9BE5-05D54735F955}" xr6:coauthVersionLast="36" xr6:coauthVersionMax="36" xr10:uidLastSave="{00000000-0000-0000-0000-000000000000}"/>
  <bookViews>
    <workbookView xWindow="0" yWindow="0" windowWidth="19200" windowHeight="10995" xr2:uid="{00000000-000D-0000-FFFF-FFFF00000000}"/>
  </bookViews>
  <sheets>
    <sheet name="ресур. обесп." sheetId="2" r:id="rId1"/>
  </sheets>
  <definedNames>
    <definedName name="_xlnm.Print_Titles" localSheetId="0">'ресур. обесп.'!$7:$8</definedName>
    <definedName name="_xlnm.Print_Area" localSheetId="0">'ресур. обесп.'!$A$1:$K$132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1" i="2" l="1"/>
  <c r="N124" i="2" l="1"/>
  <c r="L68" i="2"/>
  <c r="L65" i="2" l="1"/>
  <c r="L75" i="2"/>
  <c r="L121" i="2" l="1"/>
  <c r="L122" i="2"/>
  <c r="L120" i="2"/>
  <c r="L128" i="2" l="1"/>
  <c r="L88" i="2"/>
  <c r="L21" i="2" l="1"/>
  <c r="F55" i="2" l="1"/>
  <c r="E55" i="2"/>
  <c r="G55" i="2" l="1"/>
  <c r="F13" i="2"/>
  <c r="L15" i="2" s="1"/>
  <c r="F43" i="2"/>
  <c r="G43" i="2" s="1"/>
  <c r="E43" i="2"/>
  <c r="F61" i="2"/>
  <c r="E61" i="2"/>
  <c r="G71" i="2"/>
  <c r="F73" i="2"/>
  <c r="E73" i="2"/>
  <c r="F91" i="2"/>
  <c r="E91" i="2"/>
  <c r="G93" i="2"/>
  <c r="G94" i="2"/>
  <c r="F98" i="2" l="1"/>
  <c r="E98" i="2"/>
  <c r="E100" i="2"/>
  <c r="F117" i="2" l="1"/>
  <c r="E117" i="2"/>
  <c r="F129" i="2" l="1"/>
  <c r="E129" i="2"/>
  <c r="L129" i="2" s="1"/>
  <c r="F42" i="2"/>
  <c r="E42" i="2"/>
  <c r="E41" i="2" s="1"/>
  <c r="G62" i="2"/>
  <c r="G63" i="2"/>
  <c r="G64" i="2"/>
  <c r="F41" i="2" l="1"/>
  <c r="G41" i="2" s="1"/>
  <c r="G42" i="2"/>
  <c r="G61" i="2"/>
  <c r="F40" i="2"/>
  <c r="G40" i="2" s="1"/>
  <c r="E40" i="2"/>
  <c r="G57" i="2"/>
  <c r="E58" i="2"/>
  <c r="F78" i="2"/>
  <c r="F11" i="2" s="1"/>
  <c r="G11" i="2" s="1"/>
  <c r="E78" i="2"/>
  <c r="E11" i="2" s="1"/>
  <c r="G122" i="2"/>
  <c r="G123" i="2"/>
  <c r="F125" i="2"/>
  <c r="E125" i="2"/>
  <c r="G126" i="2"/>
  <c r="L125" i="2" l="1"/>
  <c r="G78" i="2"/>
  <c r="G129" i="2"/>
  <c r="G130" i="2"/>
  <c r="G91" i="2" l="1"/>
  <c r="F72" i="2"/>
  <c r="E72" i="2" l="1"/>
  <c r="E116" i="2"/>
  <c r="F113" i="2"/>
  <c r="E37" i="2" l="1"/>
  <c r="E36" i="2" s="1"/>
  <c r="E12" i="2"/>
  <c r="E113" i="2" l="1"/>
  <c r="F109" i="2"/>
  <c r="F58" i="2" l="1"/>
  <c r="G56" i="2"/>
  <c r="E101" i="2"/>
  <c r="G95" i="2"/>
  <c r="G96" i="2"/>
  <c r="E109" i="2"/>
  <c r="G128" i="2"/>
  <c r="G58" i="2" l="1"/>
  <c r="F37" i="2"/>
  <c r="F36" i="2" s="1"/>
  <c r="G36" i="2" s="1"/>
  <c r="G120" i="2"/>
  <c r="G54" i="2" l="1"/>
  <c r="G113" i="2" l="1"/>
  <c r="G124" i="2"/>
  <c r="G125" i="2" l="1"/>
  <c r="M42" i="2" l="1"/>
  <c r="N42" i="2" s="1"/>
  <c r="F105" i="2"/>
  <c r="F101" i="2"/>
  <c r="F116" i="2" l="1"/>
  <c r="G13" i="2" l="1"/>
  <c r="G70" i="2" l="1"/>
  <c r="G53" i="2"/>
  <c r="F99" i="2" l="1"/>
  <c r="E99" i="2"/>
  <c r="E97" i="2" s="1"/>
  <c r="E77" i="2" s="1"/>
  <c r="E76" i="2" l="1"/>
  <c r="E10" i="2"/>
  <c r="E9" i="2" s="1"/>
  <c r="G74" i="2"/>
  <c r="F39" i="2"/>
  <c r="E39" i="2"/>
  <c r="G69" i="2"/>
  <c r="G66" i="2"/>
  <c r="G65" i="2"/>
  <c r="G59" i="2"/>
  <c r="G39" i="2" l="1"/>
  <c r="E51" i="2"/>
  <c r="E47" i="2"/>
  <c r="G48" i="2" l="1"/>
  <c r="F100" i="2" l="1"/>
  <c r="F97" i="2" s="1"/>
  <c r="F77" i="2" s="1"/>
  <c r="F76" i="2" s="1"/>
  <c r="G52" i="2" l="1"/>
  <c r="G119" i="2" l="1"/>
  <c r="G118" i="2"/>
  <c r="G115" i="2"/>
  <c r="G114" i="2"/>
  <c r="G111" i="2"/>
  <c r="G110" i="2"/>
  <c r="G107" i="2"/>
  <c r="G106" i="2"/>
  <c r="E105" i="2"/>
  <c r="G104" i="2"/>
  <c r="G102" i="2"/>
  <c r="G92" i="2"/>
  <c r="G75" i="2"/>
  <c r="G73" i="2"/>
  <c r="G68" i="2"/>
  <c r="G67" i="2"/>
  <c r="G60" i="2"/>
  <c r="G47" i="2"/>
  <c r="G46" i="2"/>
  <c r="G45" i="2"/>
  <c r="G44" i="2"/>
  <c r="G20" i="2"/>
  <c r="F12" i="2"/>
  <c r="F10" i="2" s="1"/>
  <c r="F9" i="2" s="1"/>
  <c r="G9" i="2" l="1"/>
  <c r="E38" i="2"/>
  <c r="G105" i="2"/>
  <c r="G98" i="2"/>
  <c r="G100" i="2"/>
  <c r="G101" i="2"/>
  <c r="G109" i="2"/>
  <c r="G12" i="2"/>
  <c r="G103" i="2"/>
  <c r="G117" i="2"/>
  <c r="G116" i="2" l="1"/>
  <c r="G72" i="2"/>
  <c r="F38" i="2"/>
  <c r="G38" i="2" s="1"/>
  <c r="E35" i="2"/>
  <c r="G99" i="2"/>
  <c r="G97" i="2"/>
  <c r="G77" i="2" l="1"/>
  <c r="G76" i="2"/>
  <c r="G10" i="2" l="1"/>
  <c r="O42" i="2"/>
  <c r="G37" i="2"/>
  <c r="F35" i="2"/>
  <c r="G35" i="2" s="1"/>
</calcChain>
</file>

<file path=xl/sharedStrings.xml><?xml version="1.0" encoding="utf-8"?>
<sst xmlns="http://schemas.openxmlformats.org/spreadsheetml/2006/main" count="515" uniqueCount="266">
  <si>
    <t>Приложение 2</t>
  </si>
  <si>
    <t>№ п/п</t>
  </si>
  <si>
    <t>3.2</t>
  </si>
  <si>
    <t>3.3</t>
  </si>
  <si>
    <t>3.4</t>
  </si>
  <si>
    <t>4.1</t>
  </si>
  <si>
    <t>4.2</t>
  </si>
  <si>
    <t>4.4</t>
  </si>
  <si>
    <t>4.5</t>
  </si>
  <si>
    <t>4.6</t>
  </si>
  <si>
    <t>4.7</t>
  </si>
  <si>
    <t>4.9</t>
  </si>
  <si>
    <t>да</t>
  </si>
  <si>
    <t>1</t>
  </si>
  <si>
    <t>1.1</t>
  </si>
  <si>
    <t>1.2</t>
  </si>
  <si>
    <t>1.3</t>
  </si>
  <si>
    <t>1.4</t>
  </si>
  <si>
    <t>не менее 89</t>
  </si>
  <si>
    <t>≤0</t>
  </si>
  <si>
    <t>≤0,5</t>
  </si>
  <si>
    <t>не более 100</t>
  </si>
  <si>
    <t>не менее 90</t>
  </si>
  <si>
    <t>2.1</t>
  </si>
  <si>
    <t>2.2</t>
  </si>
  <si>
    <t>2.3</t>
  </si>
  <si>
    <t>2.4</t>
  </si>
  <si>
    <t>2.5</t>
  </si>
  <si>
    <t>нет</t>
  </si>
  <si>
    <t>Источник финансирования</t>
  </si>
  <si>
    <t>Бюджет города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</si>
  <si>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</si>
  <si>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</si>
  <si>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Без финансирования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</si>
  <si>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</si>
  <si>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Комитет по управлению муниципальным имуществом администрации города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</si>
  <si>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</si>
  <si>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</si>
  <si>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</si>
  <si>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</si>
  <si>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</si>
  <si>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</si>
  <si>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Основное мероприятие 3.3
Выполнение обязательств по владению и пользованию муниципальным имуществом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</si>
  <si>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</si>
  <si>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Основное мероприятие 3.4 
Руководство и управление в сфере установленных функций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</si>
  <si>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</si>
  <si>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</si>
  <si>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</si>
  <si>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муниципальных закупок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</si>
  <si>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</si>
  <si>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Администрация города</t>
  </si>
  <si>
    <t>Дума города</t>
  </si>
  <si>
    <t>КСП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</si>
  <si>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</si>
  <si>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</si>
  <si>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</si>
  <si>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>Администрация города Усолье-Сибирское</t>
  </si>
  <si>
    <t xml:space="preserve">Мероприятие 4.5.1
Обеспечение функционирования администрации города Усолье-Сибирское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</si>
  <si>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</si>
  <si>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 xml:space="preserve"> Аппарат администрации города Усолье-Сибирское</t>
  </si>
  <si>
    <t xml:space="preserve">Мероприятие 4.5.3
Информационно-статистические услуги
</t>
  </si>
  <si>
    <t xml:space="preserve">Основное мероприятие 4.6
Резервный фонд администрации города Усолье-Сибирское
</t>
  </si>
  <si>
    <t>Отчет об исполнении мероприятий муниципальной программы</t>
  </si>
  <si>
    <t>Наименование показателя объема мероприятия, единица измерения</t>
  </si>
  <si>
    <t>Обоснование причин отклонения (при наличии)</t>
  </si>
  <si>
    <t>2.</t>
  </si>
  <si>
    <t>3.1.1</t>
  </si>
  <si>
    <t>3.1.2</t>
  </si>
  <si>
    <t>3.1.3</t>
  </si>
  <si>
    <t>3.1.4</t>
  </si>
  <si>
    <t>3.1.5</t>
  </si>
  <si>
    <t>3.1.6</t>
  </si>
  <si>
    <t>3.2.1</t>
  </si>
  <si>
    <t>3.1.7</t>
  </si>
  <si>
    <t>3.2.2</t>
  </si>
  <si>
    <t>3.3.1</t>
  </si>
  <si>
    <t>3.3.2</t>
  </si>
  <si>
    <t>3.3.3</t>
  </si>
  <si>
    <t>3.3.4</t>
  </si>
  <si>
    <t>3.4.1</t>
  </si>
  <si>
    <t>3.4.2</t>
  </si>
  <si>
    <t>3.4.3</t>
  </si>
  <si>
    <t>4.3.1</t>
  </si>
  <si>
    <t>4.3.2</t>
  </si>
  <si>
    <t>4.4.1</t>
  </si>
  <si>
    <t>4.4.2</t>
  </si>
  <si>
    <t>4.4.3</t>
  </si>
  <si>
    <t>4.4.4</t>
  </si>
  <si>
    <t>4.5.1</t>
  </si>
  <si>
    <t>4.5.2</t>
  </si>
  <si>
    <t>4.5.3</t>
  </si>
  <si>
    <t xml:space="preserve">Мероприятие 4.4.1
Выпуск и распространение газеты "Официальное Усолье"
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</si>
  <si>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</si>
  <si>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Процент исполнения (гр.6/гр.5*100), %</t>
  </si>
  <si>
    <t>х</t>
  </si>
  <si>
    <t>ГРБС</t>
  </si>
  <si>
    <t>не более 10</t>
  </si>
  <si>
    <t>Основное мероприятие 2.3.                                                                       Повышение эффективности распределения средств бюджета города</t>
  </si>
  <si>
    <t>3.1.9</t>
  </si>
  <si>
    <t>Отдел архитектуры и градостроительства администрации города</t>
  </si>
  <si>
    <t>Основное мероприятие 2.4.                                           Развитие информационной системы управления муниципальными финансами</t>
  </si>
  <si>
    <t>Основное мероприятие 2.5.                                     Повышению эффективности деятельности муниципальных учреждений по предоставлению муниципальных услуг.</t>
  </si>
  <si>
    <t>Мероприятие 3.3.2                                                                                       Исполнение обязательств при владении и пользовании транспортными средствами (ОСАГО, налоги, пени, штрафы)</t>
  </si>
  <si>
    <t>Отсутсвие необходимости в остатках денежных средств, данный показатель составляет 100% от фактически требуемого объема финансирования</t>
  </si>
  <si>
    <t>Всего</t>
  </si>
  <si>
    <t>Областной бюджет</t>
  </si>
  <si>
    <t>Отдел регулирования контрактной системы в сфере закупок администрации города</t>
  </si>
  <si>
    <t>не менее 4</t>
  </si>
  <si>
    <t xml:space="preserve">Администрация города Усолье-Сибирское,                                    Дума города Усолье-Сибирское     </t>
  </si>
  <si>
    <t xml:space="preserve">Администрация города Усолье-Сибирское,                                                      Дума города Усолье-Сибирское     </t>
  </si>
  <si>
    <t>Комитет по финансам администрации города Усолье-Сибирское</t>
  </si>
  <si>
    <t xml:space="preserve">Комитет по финансам администрации города Усолье-Сибирское </t>
  </si>
  <si>
    <t>3.1.</t>
  </si>
  <si>
    <t>Комитет экономического развития администрации города Усолье-Сибирское</t>
  </si>
  <si>
    <t>к отчету</t>
  </si>
  <si>
    <t>не менее 85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</si>
  <si>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</si>
  <si>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Наименование муниципальной программы, подпрограммы, основного мероприятия, мероприятия, проекта</t>
  </si>
  <si>
    <t>Участники муниципальной программы, участники подпрограммы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</si>
  <si>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</si>
  <si>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Комитет по финансам администрации города Усолье-Сибирское, отдел внутреннего муниципального финансового контроля и контроля в сфере закупок администрации города Усолье-Сибирское</t>
  </si>
  <si>
    <r>
      <rPr>
        <i/>
        <sz val="14"/>
        <color theme="1"/>
        <rFont val="Times New Roman"/>
        <family val="1"/>
        <charset val="204"/>
      </rPr>
      <t xml:space="preserve">Целевой показатель 1.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Наличие нормативных правовых актов по организации составления проекта бюджета города (1 – наличие/ 0 – отсутствие)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</si>
  <si>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2.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Привлечение средств в бюджет города через обеспечение участия муниципалитета в реализации федеральных и областных целевых программ (да/нет)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</si>
  <si>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3.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Отношение прироста расходов бюджета города в отчетном финансовом году, не обеспеченных соответствующим приростом доходов бюджета города, к объему расходов бюджета города (коэфф.)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</si>
  <si>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4.   </t>
    </r>
    <r>
      <rPr>
        <sz val="14"/>
        <color theme="1"/>
        <rFont val="Times New Roman"/>
        <family val="1"/>
        <charset val="204"/>
      </rPr>
      <t xml:space="preserve">                                                       Отношение объема просроченной кредиторской задолженности к расходам бюджета города (%)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</si>
  <si>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5.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Проведение публичных слушаний по проекту бюджета города и годовому отчету об исполнении бюджета города в соответствии с установленным порядком (1 – наличие, 0 – отсутствие)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</si>
  <si>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6.   </t>
    </r>
    <r>
      <rPr>
        <sz val="14"/>
        <color theme="1"/>
        <rFont val="Times New Roman"/>
        <family val="1"/>
        <charset val="204"/>
      </rPr>
      <t xml:space="preserve">                                                      Своевременное предоставление бюджетной (бухгалтерской) отчетности в Министерство финансов Иркутской области (коэфф.)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</si>
  <si>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7.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Исполнение бюджета города по доходам без учета безвозмездных поступлений к утвержденному уровню (%)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</si>
  <si>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8.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Отношение объема муниципального долга к доходам бюджета без учета безвозмездных поступлений (%)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</si>
  <si>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9.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Отсутствие просроченной задолженности по долговым обязательствам города Усолье-Сибирское (1 – отсутствие, 0 – наличие)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</si>
  <si>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10.   </t>
    </r>
    <r>
      <rPr>
        <sz val="14"/>
        <color theme="1"/>
        <rFont val="Times New Roman"/>
        <family val="1"/>
        <charset val="204"/>
      </rPr>
      <t xml:space="preserve">                                                      Удельный вес контрольных мероприятий (проверок), проведенных с нарушением сроков (%)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</si>
  <si>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11.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Доля исполненных представлений о ненадлежащем исполнении бюджета города (предписаний о нарушении требований бюджетного законодательства) к общему количеству представлений (предписаний), выданных по результатам контрольных мероприятий (%)</t>
    </r>
  </si>
  <si>
    <t>Основное мероприятие 2.1 Обеспечение сбалансированности и устойчивости бюджета города</t>
  </si>
  <si>
    <r>
      <rPr>
        <sz val="14"/>
        <rFont val="Times New Roman"/>
        <family val="1"/>
        <charset val="204"/>
      </rPr>
      <t xml:space="preserve">Основное мероприятие 2.2. </t>
    </r>
    <r>
      <rPr>
        <b/>
        <sz val="14"/>
        <rFont val="Times New Roman"/>
        <family val="1"/>
        <charset val="204"/>
      </rPr>
      <t xml:space="preserve">                                            </t>
    </r>
    <r>
      <rPr>
        <sz val="14"/>
        <rFont val="Times New Roman"/>
        <family val="1"/>
        <charset val="204"/>
      </rPr>
      <t>Реализация программно-целевых принципов организации деятельности органов местного самоуправления города Усолье-Сибирское</t>
    </r>
  </si>
  <si>
    <t>ГРБС, отраслевые  (функциональные) органы администрации    города Усолье-Сибирское; комитет экономического развития администрации    города Усолье-Сибирское</t>
  </si>
  <si>
    <t>ГРБС, отраслевые  (функциональные) органы администрации    города Усолье-Сибирское</t>
  </si>
  <si>
    <t>Основное мероприятие 3.1                                                               Организация процесса управления и распоряжения муниципальным имуществом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</si>
  <si>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</si>
  <si>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3.1.4                                                               Размещение информационных сообщений в СМИ</t>
  </si>
  <si>
    <t>Мероприятие 3.1.9                                               Подготовка актов об отсутствии объектов недвижимости на земельном участке</t>
  </si>
  <si>
    <t>3.1.8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</si>
  <si>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</si>
  <si>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        Проведение рыночной оценки приватизируемых или предоставляемых в аренду земельных участков</t>
  </si>
  <si>
    <t>Комитет по управлению муниципальным имуществом администрации города,                                                                       МКУ "Городское управление капитального строительства"</t>
  </si>
  <si>
    <t>МКУ "Городское управление капитального строительства"</t>
  </si>
  <si>
    <t>Комитет по управлению муниципальным имуществом администрации города,                                                                                    МКУ "Городское управление капитального строительства"</t>
  </si>
  <si>
    <t>Мероприятие 3.3.3                                                                                       Содержание гидротехнических сооружений КОС 1, 2, водозабор "Ангара"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</si>
  <si>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</si>
  <si>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3.3.5</t>
  </si>
  <si>
    <r>
      <rPr>
        <i/>
        <sz val="14"/>
        <color theme="1"/>
        <rFont val="Times New Roman"/>
        <family val="1"/>
        <charset val="204"/>
      </rPr>
      <t xml:space="preserve">Целевой показатель 1.   </t>
    </r>
    <r>
      <rPr>
        <sz val="14"/>
        <color theme="1"/>
        <rFont val="Times New Roman"/>
        <family val="1"/>
        <charset val="204"/>
      </rPr>
      <t xml:space="preserve">                                                     Отношение дефицита бюджета города к доходам без учета объема безвозмездных поступлений (%)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</si>
  <si>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2.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Рост просроченной кредиторской задолженности (да/нет)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</si>
  <si>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3.   </t>
    </r>
    <r>
      <rPr>
        <sz val="14"/>
        <color theme="1"/>
        <rFont val="Times New Roman"/>
        <family val="1"/>
        <charset val="204"/>
      </rPr>
      <t xml:space="preserve">                                                     Отношение объема просроченной кредиторской задолженности муниципальных учреждений к расходам бюджета (%)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</si>
  <si>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4.   </t>
    </r>
    <r>
      <rPr>
        <sz val="14"/>
        <color theme="1"/>
        <rFont val="Times New Roman"/>
        <family val="1"/>
        <charset val="204"/>
      </rPr>
      <t xml:space="preserve">                                                       Наличие утвержденной методики прогнозирования поступлений доходов в бюджет города Усолье-Сибирское по главе 908 «Комитет по финансам администрации города Усолье-Сибирское» (да/нет)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</si>
  <si>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5.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Наличие утвержденной методики прогнозирования поступлений по источникам финансирования дефицита бюджета города Усолье-Сибирское по главе 908 «Комитет по финансам администрации города Усолье-Сибирское» (да/нет)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</si>
  <si>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7.   </t>
    </r>
    <r>
      <rPr>
        <sz val="14"/>
        <color theme="1"/>
        <rFont val="Times New Roman"/>
        <family val="1"/>
        <charset val="204"/>
      </rPr>
      <t xml:space="preserve">                                                      Удельный вес расходов бюджета города, формируемых в рамках целевых программ, в общем объеме расходов бюджета города в отчетном финансовом году (%)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</si>
  <si>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6.   </t>
    </r>
    <r>
      <rPr>
        <sz val="14"/>
        <color theme="1"/>
        <rFont val="Times New Roman"/>
        <family val="1"/>
        <charset val="204"/>
      </rPr>
      <t xml:space="preserve">                                                     Наличие утвержденного порядка и методики планирования бюджетных ассигнований (да/нет)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</si>
  <si>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10.   </t>
    </r>
    <r>
      <rPr>
        <sz val="14"/>
        <color theme="1"/>
        <rFont val="Times New Roman"/>
        <family val="1"/>
        <charset val="204"/>
      </rPr>
      <t xml:space="preserve">                                                     Размещение информации о муниципальных финансах (результатах деятельности органов местного самоуправления, муниципальных учреждений) в средствах массовой информации, на специализированном сайте (да/нет)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</si>
  <si>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8.   </t>
    </r>
    <r>
      <rPr>
        <sz val="14"/>
        <color theme="1"/>
        <rFont val="Times New Roman"/>
        <family val="1"/>
        <charset val="204"/>
      </rPr>
      <t xml:space="preserve">                                                     Доля муниципальных учреждений, выполнивших установленные муниципальными заданиями показатели объема и качества муниципальных услуг (%)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</si>
  <si>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9.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Доля муниципальных услуг, имеющих утвержденные стандарты качества (%)</t>
    </r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</si>
  <si>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</si>
  <si>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Администрация города Усолье-Сибирское                                     Дума города Усолье-Сибирское     </t>
  </si>
  <si>
    <t>Мероприятие 3.1.11                                              Организация доставки имущества (трамваев)</t>
  </si>
  <si>
    <t>Мероприятие 3.4.2                                                                         Услуги по сопровождению программного обеспечения</t>
  </si>
  <si>
    <t>Целевой показатель 3.                                                                               Доля исполненных обязательств по владению и пользованию муниципальным имуществом,                       ( %)</t>
  </si>
  <si>
    <t>Целевой показатель 4.                                                                          Уровень эффективности реализации муниципальной подпрограммы, (%)</t>
  </si>
  <si>
    <t>Целевой показатель 17.                                                Наличие резервного фонда (да/нет), (ед.)</t>
  </si>
  <si>
    <t>МКУ "Централизованная бухгалтерия города Усолье-Сибирское"</t>
  </si>
  <si>
    <r>
      <rPr>
        <i/>
        <sz val="14"/>
        <color theme="1"/>
        <rFont val="Times New Roman"/>
        <family val="1"/>
        <charset val="204"/>
      </rPr>
      <t xml:space="preserve">Целевой показатель 11.     </t>
    </r>
    <r>
      <rPr>
        <sz val="14"/>
        <color theme="1"/>
        <rFont val="Times New Roman"/>
        <family val="1"/>
        <charset val="204"/>
      </rPr>
      <t xml:space="preserve">                                                   Количество каналов информирования населения о деятельности органов местного самоуправления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</si>
  <si>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12.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Выпуск и распространение газеты «Официальное Усолье» (выпуск)</t>
    </r>
  </si>
  <si>
    <r>
      <rPr>
        <i/>
        <sz val="14"/>
        <color theme="1"/>
        <rFont val="Times New Roman"/>
        <family val="1"/>
        <charset val="204"/>
      </rPr>
      <t>Целевой показатель 13.</t>
    </r>
    <r>
      <rPr>
        <sz val="14"/>
        <color theme="1"/>
        <rFont val="Times New Roman"/>
        <family val="1"/>
        <charset val="204"/>
      </rPr>
      <t xml:space="preserve">                                                        Объем печатной площади для публикации материалов о деятельности органов местного самоуправления города в печатном СМИ (кв.см)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</si>
  <si>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14.   </t>
    </r>
    <r>
      <rPr>
        <sz val="14"/>
        <color theme="1"/>
        <rFont val="Times New Roman"/>
        <family val="1"/>
        <charset val="204"/>
      </rPr>
      <t xml:space="preserve">                                                     Количество информационных продуктов для информирования о деятельности органов местного самоуправления в эфире телевещания (информационный продукт)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</si>
  <si>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15. </t>
    </r>
    <r>
      <rPr>
        <sz val="14"/>
        <color theme="1"/>
        <rFont val="Times New Roman"/>
        <family val="1"/>
        <charset val="204"/>
      </rPr>
      <t xml:space="preserve">                                                       Количество информационных продуктов для информирования о деятельности органов местного самоуправления в эфире радиовещания (информационный продукт)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</si>
  <si>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16. </t>
    </r>
    <r>
      <rPr>
        <sz val="14"/>
        <color theme="1"/>
        <rFont val="Times New Roman"/>
        <family val="1"/>
        <charset val="204"/>
      </rPr>
      <t xml:space="preserve">                                               Индекс качества предоставления муниципальных услуг, (баллы)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</si>
  <si>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1.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Наличие нормативных правовых актов о разработке, формировании и оценке эффективности реализации муниципальных программ (1 – наличие/ 0 – отсутствие)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</si>
  <si>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2.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Наличие согласованного министерством экономического развития Иркутской области прогноза социально-экономического развития муниципального образования «город Усолье-Сибирское» (1 – наличие/ 0 – отсутствие)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</si>
  <si>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4.   </t>
    </r>
    <r>
      <rPr>
        <sz val="14"/>
        <color theme="1"/>
        <rFont val="Times New Roman"/>
        <family val="1"/>
        <charset val="204"/>
      </rPr>
      <t xml:space="preserve">                                                      Количество организаций, вовлеченных в социально-экономическое сотрудничество между администрацией города и хозяйствующими субъектами малого и среднего предпринимательства города Усолье-Сибирское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</si>
  <si>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5.   </t>
    </r>
    <r>
      <rPr>
        <sz val="14"/>
        <color theme="1"/>
        <rFont val="Times New Roman"/>
        <family val="1"/>
        <charset val="204"/>
      </rPr>
      <t xml:space="preserve">                                                     Удельный вес проведенных проверок по соблюдению трудового законодательства и иных нормативных правовых актов, содержащих нормы трудового права, в организациях, подведомственных органам местного самоуправления муниципального образования «город Усолье-Сибирское» в количестве плановых проверок (%)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</si>
  <si>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6.   </t>
    </r>
    <r>
      <rPr>
        <sz val="14"/>
        <color theme="1"/>
        <rFont val="Times New Roman"/>
        <family val="1"/>
        <charset val="204"/>
      </rPr>
      <t xml:space="preserve">                                                     Обеспеченность населения торговыми площадями (кв.м/тыс.чел.)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</si>
  <si>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7.   </t>
    </r>
    <r>
      <rPr>
        <sz val="14"/>
        <color theme="1"/>
        <rFont val="Times New Roman"/>
        <family val="1"/>
        <charset val="204"/>
      </rPr>
      <t xml:space="preserve">                                                     Среднее количество участников закупок товаров, работ, услуг для муниципальных нужд, принявших участие в одной конкурентной процедуре (ед.)</t>
    </r>
  </si>
  <si>
    <r>
      <rPr>
        <i/>
        <sz val="14"/>
        <color theme="1"/>
        <rFont val="Times New Roman"/>
        <family val="1"/>
        <charset val="204"/>
      </rPr>
      <t xml:space="preserve">Целевой показатель 8.   </t>
    </r>
    <r>
      <rPr>
        <sz val="14"/>
        <color theme="1"/>
        <rFont val="Times New Roman"/>
        <family val="1"/>
        <charset val="204"/>
      </rPr>
      <t xml:space="preserve">                                                      Средний процент экономии бюджетных средств при определении поставщиков конкурентными способами (%)</t>
    </r>
  </si>
  <si>
    <r>
      <t>Целевой показатель 2.                                                                                                   Объем неналоговых доходов бюджета города от аренды и продажи земельных учатсков, администратором которых является КУМИ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(руб.)</t>
    </r>
  </si>
  <si>
    <t>Целевой показатель 1.                                                         Объем доходов бюджета города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 (руб.)</t>
  </si>
  <si>
    <t xml:space="preserve">Основное мероприятие 4.11. Содержание МКУ "Централизованная бухгалтерия города Усолье-Сибирское"
</t>
  </si>
  <si>
    <t>Основное мероприятие 4.10. Содержание МКУ "Городское управление капитального строительства"</t>
  </si>
  <si>
    <t>Мероприятие 3.3.9                                                                                       Охрана электрооборудования, расположенного на территории площадки "Усольехимпром"</t>
  </si>
  <si>
    <t>Мероприятие 3.1.14 Разработка проектов по демонтажу аварийных объектов</t>
  </si>
  <si>
    <r>
      <rPr>
        <i/>
        <sz val="14"/>
        <color theme="1"/>
        <rFont val="Times New Roman"/>
        <family val="1"/>
        <charset val="204"/>
      </rPr>
      <t xml:space="preserve">Целевой показатель 9.   </t>
    </r>
    <r>
      <rPr>
        <sz val="14"/>
        <color theme="1"/>
        <rFont val="Times New Roman"/>
        <family val="1"/>
        <charset val="204"/>
      </rPr>
      <t xml:space="preserve">                                                     Доля объема закупок, проведенных путем состоявшихся конкурентных процедур, в общем объеме закупок (%)</t>
    </r>
  </si>
  <si>
    <t>Отдел по благоустройству и экологии комитета по городскому хозяйству администрации города</t>
  </si>
  <si>
    <t>Основое мероприятие 4.17 Организация регулярных перевозок пассажиров и багажа наземным транспортом по регулярным тарифам в границах города Усолье-Сибирское</t>
  </si>
  <si>
    <t>Мероприятие 4.3.7 Разработка проектной документации по объекту "Концепция благоустройства ул.Интернациональной "Город из трамвайного окна" в г.Усолье-Сибирское</t>
  </si>
  <si>
    <t>не менее 80</t>
  </si>
  <si>
    <t xml:space="preserve">да </t>
  </si>
  <si>
    <t>4.3.3</t>
  </si>
  <si>
    <t>4.8</t>
  </si>
  <si>
    <t>4.3</t>
  </si>
  <si>
    <t>Целевой показатель 21.                Наличие заключенных муниципальных контрактов</t>
  </si>
  <si>
    <t>Онсовное мерлприятие 4.3 Повышение эффективности использования городских территорий и территориальных резервов для осуществления градостроительной деятельности Усолье-Сибисркое</t>
  </si>
  <si>
    <r>
      <rPr>
        <i/>
        <sz val="14"/>
        <color theme="1"/>
        <rFont val="Times New Roman"/>
        <family val="1"/>
        <charset val="204"/>
      </rPr>
      <t xml:space="preserve">Целевой показатель 10.
</t>
    </r>
    <r>
      <rPr>
        <sz val="14"/>
        <color theme="1"/>
        <rFont val="Times New Roman"/>
        <family val="1"/>
        <charset val="204"/>
      </rPr>
      <t xml:space="preserve">Ввод в эксплуатацию жилых домов за счет всех источников финансирования.
</t>
    </r>
    <r>
      <rPr>
        <i/>
        <sz val="14"/>
        <color theme="1"/>
        <rFont val="Times New Roman"/>
        <family val="1"/>
        <charset val="204"/>
      </rPr>
      <t xml:space="preserve">
Целевой показатель 20</t>
    </r>
    <r>
      <rPr>
        <sz val="14"/>
        <color theme="1"/>
        <rFont val="Times New Roman"/>
        <family val="1"/>
        <charset val="204"/>
      </rPr>
      <t>.                                                         
Количество разработанных и актуализированных документов территориального планирования (ед.)</t>
    </r>
  </si>
  <si>
    <t>Целевой показатель 16.                  Индекс качества предоставления муниципальных услуг (баллы)</t>
  </si>
  <si>
    <t>Объем финансирования, предусмотренный на 2023 год, руб.</t>
  </si>
  <si>
    <t>Профинансировано за 2023 год, руб.</t>
  </si>
  <si>
    <t>Плановое значение показателя мероприятия на 2023 год</t>
  </si>
  <si>
    <t>Фактическое значение показателя мероприятия за 2023 год</t>
  </si>
  <si>
    <t>4.10</t>
  </si>
  <si>
    <t>4.11</t>
  </si>
  <si>
    <t>Основное мероприятие 4.20 Мероприятие по вручению знака за педагогическую доблесть</t>
  </si>
  <si>
    <t>Основное мероприятие 4.18 Содержание комитета по городскому хозяйству</t>
  </si>
  <si>
    <t>дума города Усолье-Сибирское</t>
  </si>
  <si>
    <t>Основное мероприятие 4.16 Поощрение муниципальных управленческих команд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</si>
  <si>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</si>
  <si>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>Основное мероприятие 4.8 Организация и проведение конкурса "Общественное признание"</t>
  </si>
  <si>
    <t>Дума города Усолье-Сибирское</t>
  </si>
  <si>
    <t>всего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</si>
  <si>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</si>
  <si>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</si>
  <si>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</si>
  <si>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4.3.4</t>
  </si>
  <si>
    <t>Отдел по благоустройству и экологии комитета по городскому хозяйству  администрации города</t>
  </si>
  <si>
    <t>Отдел по жизнеобеспечению комитета по городскому хозяйству администрации города</t>
  </si>
  <si>
    <t>Мероприятие 3.3.11. Ремонт крыльца здания Совета ветеранов, г.Усолье-Сибирское, Молотовая,92.</t>
  </si>
  <si>
    <t xml:space="preserve"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                                                       </t>
  </si>
  <si>
    <t>Мероприятие 3.1.17. Приобретение подвижного состава пассажирского транспорта общего пользования</t>
  </si>
  <si>
    <t>Неисполнение связано с экономией после проведения конкурсных процедур в сумме 10 783,78 руб.</t>
  </si>
  <si>
    <t>Неисполнение в сумме 176 999,50 руб. является экономией после проведения конкурсных процедур.</t>
  </si>
  <si>
    <t>Неисполнение связано с низкой доходностью бюджета, кредиторская задолженность в сумме 6 000 руб. погашена  17.02.2024 года.</t>
  </si>
  <si>
    <t>Неисполнение связано с низкой доходностью бюджета, кредиторская задолженность в сумме 19 512,72 руб. погашена 17.01.2024 года, а также сумма 4 150,06 руб. являеся экономией после проведения конкурсных процедур.</t>
  </si>
  <si>
    <t>Неисполнение связано с низкой доходностью бюджета, кредиторская задолженность в сумме 20 354,04 руб. погашена 17.01. 2024 года, а также сумма 2 730,60 руб. является экономией после проведения конкурсных процедур.</t>
  </si>
  <si>
    <r>
      <t>Неисполнение связано с низкой доходностью бюджета, кредиторская задолженность в сумме 54 165,78 руб. погашена в январе 2024 года, а также фактически был затрачен меньший объем электроэнергии и тепловой энергии от запланированного показател</t>
    </r>
    <r>
      <rPr>
        <sz val="14"/>
        <color theme="1"/>
        <rFont val="Times New Roman"/>
        <family val="1"/>
        <charset val="204"/>
      </rPr>
      <t>я на сумму            64 023,33 руб.</t>
    </r>
  </si>
  <si>
    <t>Неисполнение по вине исполнителя по муниципальному контракту на охрану имущества, документы к оплате за ноябрь и декабрь 2023 г. в сумме 202 017,36 руб. представлены в январе 2024 года, оплачены 24.01.2024 года, а также сумма 33 122,64 руб. неисполнения связана с тем, что исполнитель не вовремя приступил к исполнению контракта в январе 2023 года.</t>
  </si>
  <si>
    <t>Основное мероприятие 4.7. Накопление, восполнение резерва материальных ресурсов города Усолье-Сибирское</t>
  </si>
  <si>
    <t>Экономия сложилась в сумме 98 573,95 руб. согласно фактического использования.</t>
  </si>
  <si>
    <t xml:space="preserve">Экономия в сумме 219 742,91 руб. сложилась по результатам фактических показателей пробега. Фактические показатели пробега ниже плановых связаны с простоем в движении трамваев из-за аварий, ДТП, поломки. </t>
  </si>
  <si>
    <t>Экономия в сумме 70 000 руб. сложилась в результате проведения аукциона. Сумма кредиторской задолженности составила 175 794,00 руб.Оплата была произведена в январе 2024 года.</t>
  </si>
  <si>
    <t>Экономия в сумме 28 937,36 сложилась по результам  проведения аукциона.</t>
  </si>
  <si>
    <t>≥2,0</t>
  </si>
  <si>
    <t>≥3,0</t>
  </si>
  <si>
    <t>не менее 50</t>
  </si>
  <si>
    <r>
      <t xml:space="preserve">Экономия по заработной плате и начислениям на оплату труда составила </t>
    </r>
    <r>
      <rPr>
        <sz val="14"/>
        <color theme="1"/>
        <rFont val="Times New Roman"/>
        <family val="1"/>
        <charset val="204"/>
      </rPr>
      <t>85 455,05</t>
    </r>
    <r>
      <rPr>
        <sz val="14"/>
        <rFont val="Times New Roman"/>
        <family val="1"/>
        <charset val="204"/>
      </rPr>
      <t xml:space="preserve"> руб.  </t>
    </r>
  </si>
  <si>
    <t>МБУ ДО "ДМШ" - отклонение по услуге "Направленность образовательной программы: художественная". Причины: отсутствие желающих на вступительных экзаменах в достаточном объёме и отсев учащихся за период летних каникул  МБУ ДО "ДХШ" в 2023 году состоялся выпуск  учащихся по общеразвивающей программе «Художественное творчество» 24 человека. В течении трёх лет не проводили набор на данную программу, так как не было спроса у населения. Количество учащихся на данном отделении уменьшилось В сентябре 2023 года, учитывая запросы населения, были набраны 2 класса, общее количество составило 31 человек. В сентябре 2024 панируется набор еще одного класса, показатель должен прийти в норму. МБУК "ДК Мир" - отклонения по количеству мероприятий и посещений по услуге "Методические мероприятия(семинар, конференция)". Причина: отсутствие квалифицированных специлистов.</t>
  </si>
  <si>
    <r>
      <rPr>
        <i/>
        <sz val="14"/>
        <color theme="1"/>
        <rFont val="Times New Roman"/>
        <family val="1"/>
        <charset val="204"/>
      </rPr>
      <t xml:space="preserve">Целевой показатель 3.   </t>
    </r>
    <r>
      <rPr>
        <sz val="14"/>
        <color theme="1"/>
        <rFont val="Times New Roman"/>
        <family val="1"/>
        <charset val="204"/>
      </rPr>
      <t xml:space="preserve">                                                     Количество предоставленных консультаций отделом потребительского рынка и предпринимательства гражданам по вопросам развития малого и среднего предпринимательства (ед.)</t>
    </r>
  </si>
  <si>
    <t>Мероприятие 4.4.3
Информационное сопровождение деятельности органов местного самоуправления города в электронных СМИ (ТВ)  и (или) социальных сетях, видеохостингах и госпабликах</t>
  </si>
  <si>
    <t>Экономия  по заработной плате и начислениям на оплату труда составила 29 749,16 руб.Сумма кредиторской задолженности за коммунальные услуги составила 15 819,47 руб.Оплата была произведена в январе 2024 года.</t>
  </si>
  <si>
    <t>Экономия  по заработной плате составила 1 057 709,63 руб.</t>
  </si>
  <si>
    <t>Экономия по заработной плате и начислениям на оплату труда составила 265 710,17 руб.</t>
  </si>
  <si>
    <t xml:space="preserve"> города Усолье-Сибирское "Совершенствование  муниципального регулирования"на 2019-2026 годы за 2023 год</t>
  </si>
  <si>
    <t xml:space="preserve">Муниципальная программа города Усолье-Сибирское "Совершенствование муниципального регулирования" на 2019-2026 годы </t>
  </si>
  <si>
    <t>Подпрограмма 1 "Управление муниципальными финансами города Усолье-Сибирское" на 2019-2026 годы</t>
  </si>
  <si>
    <t>Подпрограмма 2 "Повышение эффективности бюджетных расходов города Усолье-Сибирское"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</si>
  <si>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</si>
  <si>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</si>
  <si>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Целевой показатель 26.
Число граждан, получивших знак за педагогическую доблесть.</t>
  </si>
  <si>
    <t>КЗ</t>
  </si>
  <si>
    <t>Л.Н.Панькова</t>
  </si>
  <si>
    <t>И.о.мэра города Усолье-Сибирское</t>
  </si>
  <si>
    <t>Экономия в размере 31,58 руб., по результатм заключенных договоров.</t>
  </si>
  <si>
    <t>Экономия в размере 94 590,86 руб., в связи с отсутствием необходимости в остатках денежных средств. Данный показатель составляет 100% от фактически требуемого объема финансирования.</t>
  </si>
  <si>
    <t>Экономия денежных средств в размере 41 552,92 руб. в связи с отсутствием необходимости в остатках денежных средств. Данный показатель составляет 100% от фактически требуемого объема финансирования.</t>
  </si>
  <si>
    <t>Экономия в размере 2 903 629,55 руб. в связи  с отсутствием необходимости использования расходов (коммандировочные раходы, услуги связи, приобретение ГСМ, пред рейсовый медицинский контроль водителей, текущий ремонт оборудования), а также с отсутствием необходимости в остатках денежных средств, расходы осуществлялись по фактическому начислению заработной платы в пределах фонда оплаты труда.</t>
  </si>
  <si>
    <t>Экономия в сумме 400 026,76 руб. сложилась из-за отсутствия нормативных документов, определяющих порядок выделения и (или) использования средств бюджетов.</t>
  </si>
  <si>
    <t xml:space="preserve">Экономия в размере 143 468,96 руб. Количество продуктов питания для резерва материальных ресурсов, предназначенных для ликвидации чрезвычайных ситуаций природного и техногенного характера на территории муниципального образования "город Усолье-Сибирское" закуплено согласно расчета примерной номенклатуры и объема резерва в целях последующего фактического накопления, за исключением продуктов питания с коротким сроком хранения. </t>
  </si>
  <si>
    <t>Целевой показатель 19.                                                                          Число граждан, награжденных по результатам проведенного конкурса "Общественное признание", (чел.)</t>
  </si>
  <si>
    <t>Неисполнение в сумме 2 089 250,00 руб. по вине подрядчика т.к. работы не выполнены в срок, в соответствии с техническим заданием к муниципальному контракту.</t>
  </si>
  <si>
    <t>4.3.5</t>
  </si>
  <si>
    <t>4.12</t>
  </si>
  <si>
    <t>4.13</t>
  </si>
  <si>
    <t>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</si>
</sst>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0.0%"/>
    <numFmt numFmtId="166" formatCode="#,##0.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0"/>
      <name val="Arial"/>
      <family val="2"/>
      <charset val="204"/>
    </font>
    <font>
      <sz val="14"/>
      <color theme="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9" fillId="0" borderId="0"/>
  </cellStyleXfs>
  <cellXfs count="329">
    <xf numFmtId="0" fontId="0" fillId="0" borderId="0" xfId="0"/>
    <xf numFmtId="4" fontId="1" fillId="0" borderId="9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49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3" fillId="0" borderId="8" xfId="0" applyFont="1" applyFill="1" applyBorder="1" applyAlignment="1">
      <alignment vertical="top" wrapText="1"/>
    </xf>
    <xf numFmtId="4" fontId="3" fillId="0" borderId="0" xfId="0" applyNumberFormat="1" applyFont="1" applyFill="1"/>
    <xf numFmtId="2" fontId="3" fillId="0" borderId="0" xfId="0" applyNumberFormat="1" applyFont="1" applyFill="1"/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8" fillId="0" borderId="0" xfId="0" applyFont="1" applyFill="1"/>
    <xf numFmtId="0" fontId="10" fillId="0" borderId="0" xfId="0" applyFont="1" applyFill="1"/>
    <xf numFmtId="49" fontId="3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indent="10"/>
    </xf>
    <xf numFmtId="0" fontId="3" fillId="0" borderId="0" xfId="0" applyFont="1" applyFill="1" applyBorder="1" applyAlignment="1">
      <alignment horizontal="left" vertical="top" wrapText="1"/>
    </xf>
    <xf numFmtId="4" fontId="7" fillId="0" borderId="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right" vertical="center"/>
    </xf>
    <xf numFmtId="4" fontId="1" fillId="0" borderId="6" xfId="0" applyNumberFormat="1" applyFont="1" applyFill="1" applyBorder="1" applyAlignment="1">
      <alignment horizontal="center" vertical="center"/>
    </xf>
    <xf numFmtId="4" fontId="1" fillId="0" borderId="46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right" vertical="center"/>
    </xf>
    <xf numFmtId="164" fontId="1" fillId="0" borderId="8" xfId="1" applyNumberFormat="1" applyFont="1" applyFill="1" applyBorder="1" applyAlignment="1">
      <alignment horizontal="center" vertical="center"/>
    </xf>
    <xf numFmtId="4" fontId="1" fillId="0" borderId="16" xfId="0" applyNumberFormat="1" applyFont="1" applyFill="1" applyBorder="1" applyAlignment="1">
      <alignment horizontal="center" vertical="center"/>
    </xf>
    <xf numFmtId="4" fontId="1" fillId="0" borderId="17" xfId="0" applyNumberFormat="1" applyFont="1" applyFill="1" applyBorder="1" applyAlignment="1">
      <alignment horizontal="center" vertical="center"/>
    </xf>
    <xf numFmtId="4" fontId="1" fillId="0" borderId="30" xfId="0" applyNumberFormat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4" fontId="1" fillId="0" borderId="47" xfId="0" applyNumberFormat="1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top" wrapText="1"/>
    </xf>
    <xf numFmtId="4" fontId="1" fillId="0" borderId="9" xfId="0" applyNumberFormat="1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right" vertical="center" wrapText="1"/>
    </xf>
    <xf numFmtId="4" fontId="3" fillId="0" borderId="9" xfId="0" applyNumberFormat="1" applyFont="1" applyFill="1" applyBorder="1" applyAlignment="1">
      <alignment horizontal="left" vertical="center" wrapText="1"/>
    </xf>
    <xf numFmtId="4" fontId="6" fillId="0" borderId="8" xfId="0" applyNumberFormat="1" applyFont="1" applyFill="1" applyBorder="1" applyAlignment="1">
      <alignment horizontal="right" vertical="center" wrapText="1"/>
    </xf>
    <xf numFmtId="4" fontId="7" fillId="0" borderId="9" xfId="0" applyNumberFormat="1" applyFont="1" applyFill="1" applyBorder="1" applyAlignment="1">
      <alignment horizontal="left" vertical="top" wrapText="1"/>
    </xf>
    <xf numFmtId="4" fontId="3" fillId="0" borderId="8" xfId="0" applyNumberFormat="1" applyFont="1" applyFill="1" applyBorder="1" applyAlignment="1">
      <alignment horizontal="right" vertical="center" wrapText="1"/>
    </xf>
    <xf numFmtId="4" fontId="6" fillId="0" borderId="8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left" vertical="top" wrapText="1"/>
    </xf>
    <xf numFmtId="4" fontId="7" fillId="0" borderId="8" xfId="0" applyNumberFormat="1" applyFont="1" applyFill="1" applyBorder="1" applyAlignment="1">
      <alignment horizontal="right" vertical="center" wrapText="1"/>
    </xf>
    <xf numFmtId="4" fontId="7" fillId="0" borderId="8" xfId="0" applyNumberFormat="1" applyFont="1" applyFill="1" applyBorder="1" applyAlignment="1">
      <alignment horizontal="center" vertical="center" wrapText="1"/>
    </xf>
    <xf numFmtId="4" fontId="7" fillId="0" borderId="9" xfId="0" applyNumberFormat="1" applyFont="1" applyFill="1" applyBorder="1" applyAlignment="1">
      <alignment horizontal="left" vertical="center" wrapText="1"/>
    </xf>
    <xf numFmtId="4" fontId="7" fillId="0" borderId="8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center" vertical="center" wrapText="1"/>
    </xf>
    <xf numFmtId="9" fontId="3" fillId="0" borderId="8" xfId="1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right" vertical="center"/>
    </xf>
    <xf numFmtId="10" fontId="3" fillId="0" borderId="8" xfId="1" applyNumberFormat="1" applyFont="1" applyFill="1" applyBorder="1" applyAlignment="1">
      <alignment horizontal="center" vertical="center" wrapText="1"/>
    </xf>
    <xf numFmtId="9" fontId="3" fillId="0" borderId="8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 indent="10"/>
    </xf>
    <xf numFmtId="0" fontId="10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4" fontId="10" fillId="0" borderId="0" xfId="0" applyNumberFormat="1" applyFont="1" applyFill="1" applyBorder="1" applyAlignment="1">
      <alignment horizontal="right" vertical="top"/>
    </xf>
    <xf numFmtId="0" fontId="8" fillId="0" borderId="0" xfId="0" applyFont="1" applyFill="1" applyAlignment="1">
      <alignment horizontal="right"/>
    </xf>
    <xf numFmtId="0" fontId="7" fillId="0" borderId="0" xfId="0" applyFont="1" applyFill="1"/>
    <xf numFmtId="4" fontId="3" fillId="0" borderId="9" xfId="0" applyNumberFormat="1" applyFont="1" applyFill="1" applyBorder="1" applyAlignment="1">
      <alignment vertical="top" wrapText="1"/>
    </xf>
    <xf numFmtId="4" fontId="3" fillId="0" borderId="9" xfId="0" applyNumberFormat="1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vertical="center" wrapText="1"/>
    </xf>
    <xf numFmtId="2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3" fillId="0" borderId="4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10" fontId="1" fillId="0" borderId="8" xfId="1" applyNumberFormat="1" applyFont="1" applyFill="1" applyBorder="1" applyAlignment="1">
      <alignment horizontal="center" vertical="center"/>
    </xf>
    <xf numFmtId="10" fontId="1" fillId="0" borderId="6" xfId="1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164" fontId="10" fillId="0" borderId="8" xfId="1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10" fontId="1" fillId="0" borderId="8" xfId="1" applyNumberFormat="1" applyFont="1" applyFill="1" applyBorder="1" applyAlignment="1">
      <alignment horizontal="center" vertical="center" wrapText="1"/>
    </xf>
    <xf numFmtId="164" fontId="1" fillId="0" borderId="8" xfId="1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4" fontId="7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 wrapText="1"/>
    </xf>
    <xf numFmtId="10" fontId="1" fillId="0" borderId="46" xfId="1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top" wrapText="1"/>
    </xf>
    <xf numFmtId="4" fontId="7" fillId="0" borderId="9" xfId="0" applyNumberFormat="1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wrapText="1"/>
    </xf>
    <xf numFmtId="4" fontId="1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left" vertical="center" wrapText="1"/>
    </xf>
    <xf numFmtId="10" fontId="3" fillId="0" borderId="8" xfId="1" applyNumberFormat="1" applyFont="1" applyFill="1" applyBorder="1" applyAlignment="1">
      <alignment horizontal="center" vertical="center" wrapText="1"/>
    </xf>
    <xf numFmtId="10" fontId="3" fillId="0" borderId="8" xfId="1" applyNumberFormat="1" applyFont="1" applyFill="1" applyBorder="1" applyAlignment="1">
      <alignment horizontal="center" vertical="center" wrapText="1"/>
    </xf>
    <xf numFmtId="10" fontId="3" fillId="0" borderId="8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9" xfId="0" applyFont="1" applyFill="1" applyBorder="1" applyAlignment="1">
      <alignment wrapText="1"/>
    </xf>
    <xf numFmtId="0" fontId="3" fillId="0" borderId="49" xfId="0" applyFont="1" applyFill="1" applyBorder="1" applyAlignment="1">
      <alignment wrapText="1"/>
    </xf>
    <xf numFmtId="0" fontId="13" fillId="0" borderId="21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center" vertical="center"/>
    </xf>
    <xf numFmtId="10" fontId="3" fillId="0" borderId="8" xfId="1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4" fontId="3" fillId="0" borderId="8" xfId="0" applyNumberFormat="1" applyFont="1" applyFill="1" applyBorder="1" applyAlignment="1">
      <alignment horizontal="left" vertical="top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10" fontId="3" fillId="0" borderId="26" xfId="1" applyNumberFormat="1" applyFont="1" applyFill="1" applyBorder="1" applyAlignment="1">
      <alignment horizontal="center" vertical="center" wrapText="1"/>
    </xf>
    <xf numFmtId="10" fontId="3" fillId="0" borderId="8" xfId="1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left" vertical="top" wrapText="1"/>
    </xf>
    <xf numFmtId="49" fontId="3" fillId="0" borderId="50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right" vertical="center"/>
    </xf>
    <xf numFmtId="4" fontId="3" fillId="0" borderId="26" xfId="0" applyNumberFormat="1" applyFont="1" applyFill="1" applyBorder="1" applyAlignment="1">
      <alignment horizontal="right" vertical="center"/>
    </xf>
    <xf numFmtId="4" fontId="3" fillId="0" borderId="26" xfId="0" applyNumberFormat="1" applyFont="1" applyFill="1" applyBorder="1" applyAlignment="1">
      <alignment horizontal="left" vertical="top" wrapText="1"/>
    </xf>
    <xf numFmtId="4" fontId="3" fillId="0" borderId="26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35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0" fontId="3" fillId="0" borderId="8" xfId="1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52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8" xfId="0" applyNumberFormat="1" applyFont="1" applyFill="1" applyBorder="1" applyAlignment="1">
      <alignment horizontal="left" vertical="top" wrapText="1"/>
    </xf>
    <xf numFmtId="4" fontId="1" fillId="0" borderId="0" xfId="0" applyNumberFormat="1" applyFont="1" applyFill="1"/>
    <xf numFmtId="4" fontId="12" fillId="0" borderId="0" xfId="0" applyNumberFormat="1" applyFont="1" applyFill="1"/>
    <xf numFmtId="0" fontId="6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center" wrapText="1"/>
    </xf>
    <xf numFmtId="166" fontId="3" fillId="0" borderId="26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left" vertical="top" wrapText="1"/>
    </xf>
    <xf numFmtId="0" fontId="12" fillId="0" borderId="0" xfId="0" applyFont="1" applyFill="1"/>
    <xf numFmtId="3" fontId="3" fillId="0" borderId="8" xfId="0" applyNumberFormat="1" applyFont="1" applyFill="1" applyBorder="1" applyAlignment="1">
      <alignment horizontal="center" vertical="center" wrapText="1"/>
    </xf>
    <xf numFmtId="166" fontId="3" fillId="0" borderId="8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wrapText="1"/>
    </xf>
    <xf numFmtId="3" fontId="3" fillId="0" borderId="8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left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166" fontId="3" fillId="0" borderId="8" xfId="0" applyNumberFormat="1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 wrapText="1"/>
    </xf>
    <xf numFmtId="0" fontId="3" fillId="0" borderId="36" xfId="0" applyFont="1" applyFill="1" applyBorder="1" applyAlignment="1">
      <alignment horizontal="center" wrapText="1"/>
    </xf>
    <xf numFmtId="4" fontId="7" fillId="0" borderId="28" xfId="0" applyNumberFormat="1" applyFont="1" applyFill="1" applyBorder="1" applyAlignment="1">
      <alignment horizontal="center" vertical="top" wrapText="1"/>
    </xf>
    <xf numFmtId="4" fontId="7" fillId="0" borderId="30" xfId="0" applyNumberFormat="1" applyFont="1" applyFill="1" applyBorder="1" applyAlignment="1">
      <alignment horizontal="center" vertical="top" wrapText="1"/>
    </xf>
    <xf numFmtId="49" fontId="3" fillId="0" borderId="52" xfId="0" applyNumberFormat="1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49" fontId="3" fillId="0" borderId="50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/>
    </xf>
    <xf numFmtId="4" fontId="1" fillId="0" borderId="16" xfId="0" applyNumberFormat="1" applyFont="1" applyFill="1" applyBorder="1" applyAlignment="1">
      <alignment horizontal="center" vertical="center"/>
    </xf>
    <xf numFmtId="10" fontId="3" fillId="0" borderId="26" xfId="1" applyNumberFormat="1" applyFont="1" applyFill="1" applyBorder="1" applyAlignment="1">
      <alignment horizontal="center" vertical="center" wrapText="1"/>
    </xf>
    <xf numFmtId="10" fontId="3" fillId="0" borderId="16" xfId="1" applyNumberFormat="1" applyFont="1" applyFill="1" applyBorder="1" applyAlignment="1">
      <alignment horizontal="center" vertical="center" wrapText="1"/>
    </xf>
    <xf numFmtId="166" fontId="3" fillId="0" borderId="26" xfId="0" applyNumberFormat="1" applyFont="1" applyFill="1" applyBorder="1" applyAlignment="1">
      <alignment horizontal="center" vertical="center"/>
    </xf>
    <xf numFmtId="166" fontId="3" fillId="0" borderId="16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 wrapText="1"/>
    </xf>
    <xf numFmtId="4" fontId="3" fillId="0" borderId="8" xfId="0" applyNumberFormat="1" applyFont="1" applyFill="1" applyBorder="1" applyAlignment="1">
      <alignment horizontal="center" vertical="top" wrapText="1"/>
    </xf>
    <xf numFmtId="4" fontId="3" fillId="0" borderId="9" xfId="0" applyNumberFormat="1" applyFont="1" applyFill="1" applyBorder="1" applyAlignment="1">
      <alignment horizontal="left" vertical="center" wrapText="1"/>
    </xf>
    <xf numFmtId="4" fontId="3" fillId="0" borderId="34" xfId="0" applyNumberFormat="1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 wrapText="1"/>
    </xf>
    <xf numFmtId="166" fontId="3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left" vertical="top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wrapText="1"/>
    </xf>
    <xf numFmtId="4" fontId="7" fillId="0" borderId="28" xfId="0" applyNumberFormat="1" applyFont="1" applyFill="1" applyBorder="1" applyAlignment="1">
      <alignment horizontal="left" vertical="center" wrapText="1"/>
    </xf>
    <xf numFmtId="4" fontId="7" fillId="0" borderId="29" xfId="0" applyNumberFormat="1" applyFont="1" applyFill="1" applyBorder="1" applyAlignment="1">
      <alignment horizontal="left" vertical="center" wrapText="1"/>
    </xf>
    <xf numFmtId="4" fontId="7" fillId="0" borderId="30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10" fontId="3" fillId="0" borderId="8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1" fillId="0" borderId="51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/>
    <xf numFmtId="9" fontId="3" fillId="0" borderId="8" xfId="0" applyNumberFormat="1" applyFont="1" applyFill="1" applyBorder="1" applyAlignment="1">
      <alignment horizontal="center" vertical="center" wrapText="1"/>
    </xf>
    <xf numFmtId="41" fontId="3" fillId="0" borderId="8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10" fontId="3" fillId="0" borderId="27" xfId="1" applyNumberFormat="1" applyFont="1" applyFill="1" applyBorder="1" applyAlignment="1">
      <alignment horizontal="center" vertical="center" wrapText="1"/>
    </xf>
    <xf numFmtId="43" fontId="3" fillId="0" borderId="8" xfId="0" applyNumberFormat="1" applyFont="1" applyFill="1" applyBorder="1" applyAlignment="1">
      <alignment horizontal="center" vertical="center" wrapText="1"/>
    </xf>
    <xf numFmtId="9" fontId="3" fillId="0" borderId="26" xfId="0" applyNumberFormat="1" applyFont="1" applyFill="1" applyBorder="1" applyAlignment="1">
      <alignment horizontal="center" vertical="center" wrapText="1"/>
    </xf>
    <xf numFmtId="9" fontId="3" fillId="0" borderId="27" xfId="0" applyNumberFormat="1" applyFont="1" applyFill="1" applyBorder="1" applyAlignment="1">
      <alignment horizontal="center" vertical="center" wrapText="1"/>
    </xf>
    <xf numFmtId="9" fontId="3" fillId="0" borderId="16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3" fontId="3" fillId="0" borderId="8" xfId="0" applyNumberFormat="1" applyFont="1" applyFill="1" applyBorder="1" applyAlignment="1">
      <alignment horizontal="left" vertical="center" wrapText="1"/>
    </xf>
    <xf numFmtId="43" fontId="3" fillId="0" borderId="26" xfId="0" applyNumberFormat="1" applyFont="1" applyFill="1" applyBorder="1" applyAlignment="1">
      <alignment horizontal="center" vertical="center" wrapText="1"/>
    </xf>
    <xf numFmtId="43" fontId="3" fillId="0" borderId="27" xfId="0" applyNumberFormat="1" applyFont="1" applyFill="1" applyBorder="1" applyAlignment="1">
      <alignment horizontal="center" vertical="center" wrapText="1"/>
    </xf>
    <xf numFmtId="43" fontId="3" fillId="0" borderId="16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left" vertical="center" wrapText="1"/>
    </xf>
    <xf numFmtId="4" fontId="3" fillId="0" borderId="16" xfId="0" applyNumberFormat="1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4"/>
  <sheetViews>
    <sheetView tabSelected="1" topLeftCell="A125" zoomScale="50" zoomScaleNormal="50" zoomScaleSheetLayoutView="64" workbookViewId="0">
      <selection activeCell="C114" sqref="C114"/>
    </sheetView>
  </sheetViews>
  <sheetFormatPr defaultColWidth="9.140625" defaultRowHeight="18.75" x14ac:dyDescent="0.3"/>
  <cols>
    <col min="1" max="1" width="9.5703125" style="5" customWidth="1"/>
    <col min="2" max="2" width="49.5703125" style="5" customWidth="1"/>
    <col min="3" max="3" width="33.28515625" style="5" customWidth="1"/>
    <col min="4" max="4" width="22" style="5" customWidth="1"/>
    <col min="5" max="5" width="24.140625" style="7" customWidth="1"/>
    <col min="6" max="6" width="24.42578125" style="7" customWidth="1"/>
    <col min="7" max="7" width="18.7109375" style="7" customWidth="1"/>
    <col min="8" max="8" width="45.85546875" style="7" customWidth="1"/>
    <col min="9" max="10" width="22.7109375" style="24" customWidth="1"/>
    <col min="11" max="11" width="67.5703125" style="7" customWidth="1"/>
    <col min="12" max="12" width="20.140625" style="5" customWidth="1"/>
    <col min="13" max="13" width="14" style="5" customWidth="1"/>
    <col min="14" max="14" width="16.5703125" style="5" customWidth="1"/>
    <col min="15" max="16384" width="9.140625" style="5"/>
  </cols>
  <sheetData>
    <row r="1" spans="1:20" x14ac:dyDescent="0.3">
      <c r="K1" s="6" t="s">
        <v>0</v>
      </c>
    </row>
    <row r="2" spans="1:20" x14ac:dyDescent="0.3">
      <c r="K2" s="6" t="s">
        <v>114</v>
      </c>
    </row>
    <row r="3" spans="1:20" x14ac:dyDescent="0.3">
      <c r="K3" s="5"/>
    </row>
    <row r="4" spans="1:20" x14ac:dyDescent="0.3">
      <c r="B4" s="258" t="s">
        <v>62</v>
      </c>
      <c r="C4" s="258"/>
      <c r="D4" s="258"/>
      <c r="E4" s="258"/>
      <c r="F4" s="258"/>
      <c r="G4" s="258"/>
      <c r="H4" s="258"/>
      <c r="I4" s="258"/>
      <c r="J4" s="258"/>
      <c r="K4" s="258"/>
      <c r="L4" s="25"/>
      <c r="M4" s="25"/>
      <c r="N4" s="25"/>
      <c r="O4" s="25"/>
      <c r="P4" s="25"/>
      <c r="Q4" s="25"/>
      <c r="R4" s="25"/>
      <c r="S4" s="25"/>
      <c r="T4" s="25"/>
    </row>
    <row r="5" spans="1:20" ht="18.75" customHeight="1" x14ac:dyDescent="0.3">
      <c r="B5" s="259" t="s">
        <v>244</v>
      </c>
      <c r="C5" s="259"/>
      <c r="D5" s="259"/>
      <c r="E5" s="259"/>
      <c r="F5" s="259"/>
      <c r="G5" s="259"/>
      <c r="H5" s="259"/>
      <c r="I5" s="259"/>
      <c r="J5" s="259"/>
      <c r="K5" s="259"/>
      <c r="L5" s="26"/>
      <c r="M5" s="26"/>
      <c r="N5" s="26"/>
      <c r="O5" s="26"/>
      <c r="P5" s="26"/>
      <c r="Q5" s="26"/>
      <c r="R5" s="26"/>
      <c r="S5" s="26"/>
      <c r="T5" s="26"/>
    </row>
    <row r="6" spans="1:20" ht="19.5" thickBot="1" x14ac:dyDescent="0.35"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6"/>
      <c r="M6" s="26"/>
      <c r="N6" s="26"/>
      <c r="O6" s="26"/>
      <c r="P6" s="26"/>
      <c r="Q6" s="26"/>
      <c r="R6" s="26"/>
      <c r="S6" s="26"/>
      <c r="T6" s="26"/>
    </row>
    <row r="7" spans="1:20" ht="99.75" customHeight="1" thickBot="1" x14ac:dyDescent="0.35">
      <c r="A7" s="27" t="s">
        <v>1</v>
      </c>
      <c r="B7" s="28" t="s">
        <v>117</v>
      </c>
      <c r="C7" s="28" t="s">
        <v>118</v>
      </c>
      <c r="D7" s="28" t="s">
        <v>29</v>
      </c>
      <c r="E7" s="29" t="s">
        <v>199</v>
      </c>
      <c r="F7" s="29" t="s">
        <v>200</v>
      </c>
      <c r="G7" s="29" t="s">
        <v>93</v>
      </c>
      <c r="H7" s="29" t="s">
        <v>63</v>
      </c>
      <c r="I7" s="29" t="s">
        <v>201</v>
      </c>
      <c r="J7" s="29" t="s">
        <v>202</v>
      </c>
      <c r="K7" s="30" t="s">
        <v>64</v>
      </c>
    </row>
    <row r="8" spans="1:20" ht="30" customHeight="1" thickBot="1" x14ac:dyDescent="0.35">
      <c r="A8" s="31">
        <v>1</v>
      </c>
      <c r="B8" s="32">
        <v>2</v>
      </c>
      <c r="C8" s="31">
        <v>3</v>
      </c>
      <c r="D8" s="33">
        <v>4</v>
      </c>
      <c r="E8" s="34">
        <v>5</v>
      </c>
      <c r="F8" s="34">
        <v>6</v>
      </c>
      <c r="G8" s="34">
        <v>7</v>
      </c>
      <c r="H8" s="34">
        <v>8</v>
      </c>
      <c r="I8" s="90">
        <v>9</v>
      </c>
      <c r="J8" s="90">
        <v>10</v>
      </c>
      <c r="K8" s="35">
        <v>11</v>
      </c>
    </row>
    <row r="9" spans="1:20" ht="39" customHeight="1" x14ac:dyDescent="0.3">
      <c r="A9" s="263" t="s">
        <v>245</v>
      </c>
      <c r="B9" s="264"/>
      <c r="C9" s="265"/>
      <c r="D9" s="22" t="s">
        <v>104</v>
      </c>
      <c r="E9" s="36">
        <f>E10+E11</f>
        <v>367997227.05000001</v>
      </c>
      <c r="F9" s="36">
        <f>F10+F11</f>
        <v>359683324.91000003</v>
      </c>
      <c r="G9" s="98">
        <f>F9/E9</f>
        <v>0.97740770438232027</v>
      </c>
      <c r="H9" s="37" t="s">
        <v>94</v>
      </c>
      <c r="I9" s="37" t="s">
        <v>94</v>
      </c>
      <c r="J9" s="38" t="s">
        <v>94</v>
      </c>
      <c r="K9" s="39" t="s">
        <v>94</v>
      </c>
      <c r="L9" s="10"/>
    </row>
    <row r="10" spans="1:20" ht="43.5" customHeight="1" x14ac:dyDescent="0.3">
      <c r="A10" s="266"/>
      <c r="B10" s="267"/>
      <c r="C10" s="268"/>
      <c r="D10" s="40" t="s">
        <v>30</v>
      </c>
      <c r="E10" s="41">
        <f>E12+E37+E77</f>
        <v>352059327.05000001</v>
      </c>
      <c r="F10" s="41">
        <f>F12+F37+F77</f>
        <v>343745424.91000003</v>
      </c>
      <c r="G10" s="97">
        <f>F10/E10</f>
        <v>0.9763849399768374</v>
      </c>
      <c r="H10" s="43" t="s">
        <v>94</v>
      </c>
      <c r="I10" s="43" t="s">
        <v>94</v>
      </c>
      <c r="J10" s="44" t="s">
        <v>94</v>
      </c>
      <c r="K10" s="45" t="s">
        <v>94</v>
      </c>
    </row>
    <row r="11" spans="1:20" ht="39" customHeight="1" thickBot="1" x14ac:dyDescent="0.35">
      <c r="A11" s="269"/>
      <c r="B11" s="270"/>
      <c r="C11" s="271"/>
      <c r="D11" s="23" t="s">
        <v>105</v>
      </c>
      <c r="E11" s="46">
        <f>E78+E40</f>
        <v>15937900</v>
      </c>
      <c r="F11" s="46">
        <f>F78+F40</f>
        <v>15937900</v>
      </c>
      <c r="G11" s="97">
        <f>F11/E11</f>
        <v>1</v>
      </c>
      <c r="H11" s="46" t="s">
        <v>94</v>
      </c>
      <c r="I11" s="46" t="s">
        <v>94</v>
      </c>
      <c r="J11" s="47" t="s">
        <v>94</v>
      </c>
      <c r="K11" s="48" t="s">
        <v>94</v>
      </c>
    </row>
    <row r="12" spans="1:20" s="12" customFormat="1" ht="61.5" customHeight="1" x14ac:dyDescent="0.3">
      <c r="A12" s="49" t="s">
        <v>13</v>
      </c>
      <c r="B12" s="272" t="s">
        <v>246</v>
      </c>
      <c r="C12" s="273"/>
      <c r="D12" s="123" t="s">
        <v>30</v>
      </c>
      <c r="E12" s="36">
        <f>E13+E20</f>
        <v>19233032.629999999</v>
      </c>
      <c r="F12" s="36">
        <f>F13+F20</f>
        <v>19049003.629999999</v>
      </c>
      <c r="G12" s="124">
        <f>F12/E12</f>
        <v>0.99043161816754011</v>
      </c>
      <c r="H12" s="38" t="s">
        <v>94</v>
      </c>
      <c r="I12" s="38" t="s">
        <v>94</v>
      </c>
      <c r="J12" s="38" t="s">
        <v>94</v>
      </c>
      <c r="K12" s="39" t="s">
        <v>94</v>
      </c>
    </row>
    <row r="13" spans="1:20" ht="96.75" customHeight="1" x14ac:dyDescent="0.3">
      <c r="A13" s="280" t="s">
        <v>14</v>
      </c>
      <c r="B13" s="283" t="s">
        <v>31</v>
      </c>
      <c r="C13" s="275" t="s">
        <v>111</v>
      </c>
      <c r="D13" s="305" t="s">
        <v>30</v>
      </c>
      <c r="E13" s="245">
        <v>19063500.219999999</v>
      </c>
      <c r="F13" s="245">
        <f>110.06+18977935.11</f>
        <v>18978045.169999998</v>
      </c>
      <c r="G13" s="226">
        <f>F13/E13</f>
        <v>0.99551734733843122</v>
      </c>
      <c r="H13" s="50" t="s">
        <v>121</v>
      </c>
      <c r="I13" s="103">
        <v>1</v>
      </c>
      <c r="J13" s="99">
        <v>1</v>
      </c>
      <c r="K13" s="260" t="s">
        <v>237</v>
      </c>
    </row>
    <row r="14" spans="1:20" ht="119.25" customHeight="1" x14ac:dyDescent="0.3">
      <c r="A14" s="281"/>
      <c r="B14" s="284"/>
      <c r="C14" s="276"/>
      <c r="D14" s="306"/>
      <c r="E14" s="246"/>
      <c r="F14" s="246"/>
      <c r="G14" s="314"/>
      <c r="H14" s="50" t="s">
        <v>122</v>
      </c>
      <c r="I14" s="103" t="s">
        <v>12</v>
      </c>
      <c r="J14" s="99" t="s">
        <v>12</v>
      </c>
      <c r="K14" s="261"/>
    </row>
    <row r="15" spans="1:20" ht="148.5" customHeight="1" x14ac:dyDescent="0.3">
      <c r="A15" s="281"/>
      <c r="B15" s="284"/>
      <c r="C15" s="276"/>
      <c r="D15" s="306"/>
      <c r="E15" s="246"/>
      <c r="F15" s="246"/>
      <c r="G15" s="314"/>
      <c r="H15" s="50" t="s">
        <v>123</v>
      </c>
      <c r="I15" s="103" t="s">
        <v>19</v>
      </c>
      <c r="J15" s="99">
        <v>0</v>
      </c>
      <c r="K15" s="261"/>
      <c r="L15" s="189">
        <f>F13-E13</f>
        <v>-85455.050000000745</v>
      </c>
    </row>
    <row r="16" spans="1:20" ht="88.5" customHeight="1" x14ac:dyDescent="0.3">
      <c r="A16" s="281"/>
      <c r="B16" s="284"/>
      <c r="C16" s="276"/>
      <c r="D16" s="306"/>
      <c r="E16" s="246"/>
      <c r="F16" s="246"/>
      <c r="G16" s="314"/>
      <c r="H16" s="50" t="s">
        <v>124</v>
      </c>
      <c r="I16" s="103" t="s">
        <v>20</v>
      </c>
      <c r="J16" s="99">
        <v>0</v>
      </c>
      <c r="K16" s="261"/>
    </row>
    <row r="17" spans="1:12" ht="138" customHeight="1" x14ac:dyDescent="0.3">
      <c r="A17" s="281"/>
      <c r="B17" s="284"/>
      <c r="C17" s="276"/>
      <c r="D17" s="306"/>
      <c r="E17" s="246"/>
      <c r="F17" s="246"/>
      <c r="G17" s="314"/>
      <c r="H17" s="50" t="s">
        <v>125</v>
      </c>
      <c r="I17" s="103">
        <v>1</v>
      </c>
      <c r="J17" s="99">
        <v>1</v>
      </c>
      <c r="K17" s="261"/>
    </row>
    <row r="18" spans="1:12" ht="102" customHeight="1" x14ac:dyDescent="0.3">
      <c r="A18" s="282"/>
      <c r="B18" s="285"/>
      <c r="C18" s="277"/>
      <c r="D18" s="307"/>
      <c r="E18" s="247"/>
      <c r="F18" s="247"/>
      <c r="G18" s="227"/>
      <c r="H18" s="50" t="s">
        <v>126</v>
      </c>
      <c r="I18" s="103">
        <v>0</v>
      </c>
      <c r="J18" s="99">
        <v>0</v>
      </c>
      <c r="K18" s="262"/>
    </row>
    <row r="19" spans="1:12" ht="96" customHeight="1" x14ac:dyDescent="0.3">
      <c r="A19" s="125" t="s">
        <v>15</v>
      </c>
      <c r="B19" s="108" t="s">
        <v>32</v>
      </c>
      <c r="C19" s="103" t="s">
        <v>110</v>
      </c>
      <c r="D19" s="102" t="s">
        <v>33</v>
      </c>
      <c r="E19" s="102" t="s">
        <v>33</v>
      </c>
      <c r="F19" s="102" t="s">
        <v>33</v>
      </c>
      <c r="G19" s="102" t="s">
        <v>94</v>
      </c>
      <c r="H19" s="8" t="s">
        <v>127</v>
      </c>
      <c r="I19" s="103" t="s">
        <v>96</v>
      </c>
      <c r="J19" s="103">
        <v>1</v>
      </c>
      <c r="K19" s="3"/>
    </row>
    <row r="20" spans="1:12" ht="81" customHeight="1" x14ac:dyDescent="0.3">
      <c r="A20" s="231" t="s">
        <v>16</v>
      </c>
      <c r="B20" s="249" t="s">
        <v>34</v>
      </c>
      <c r="C20" s="242" t="s">
        <v>110</v>
      </c>
      <c r="D20" s="242" t="s">
        <v>30</v>
      </c>
      <c r="E20" s="274">
        <v>169532.41</v>
      </c>
      <c r="F20" s="274">
        <v>70958.460000000006</v>
      </c>
      <c r="G20" s="287">
        <f>F20/E20</f>
        <v>0.41855395083453367</v>
      </c>
      <c r="H20" s="8" t="s">
        <v>128</v>
      </c>
      <c r="I20" s="103" t="s">
        <v>21</v>
      </c>
      <c r="J20" s="103">
        <v>16</v>
      </c>
      <c r="K20" s="278" t="s">
        <v>230</v>
      </c>
    </row>
    <row r="21" spans="1:12" ht="105" customHeight="1" x14ac:dyDescent="0.3">
      <c r="A21" s="231"/>
      <c r="B21" s="249"/>
      <c r="C21" s="242"/>
      <c r="D21" s="242"/>
      <c r="E21" s="274"/>
      <c r="F21" s="274"/>
      <c r="G21" s="287"/>
      <c r="H21" s="8" t="s">
        <v>129</v>
      </c>
      <c r="I21" s="103">
        <v>1</v>
      </c>
      <c r="J21" s="103">
        <v>1</v>
      </c>
      <c r="K21" s="279"/>
      <c r="L21" s="9">
        <f>F20-E20</f>
        <v>-98573.95</v>
      </c>
    </row>
    <row r="22" spans="1:12" ht="86.25" customHeight="1" x14ac:dyDescent="0.3">
      <c r="A22" s="231" t="s">
        <v>17</v>
      </c>
      <c r="B22" s="249" t="s">
        <v>119</v>
      </c>
      <c r="C22" s="242" t="s">
        <v>120</v>
      </c>
      <c r="D22" s="274" t="s">
        <v>33</v>
      </c>
      <c r="E22" s="274" t="s">
        <v>33</v>
      </c>
      <c r="F22" s="274" t="s">
        <v>33</v>
      </c>
      <c r="G22" s="250" t="s">
        <v>94</v>
      </c>
      <c r="H22" s="8" t="s">
        <v>130</v>
      </c>
      <c r="I22" s="103">
        <v>0</v>
      </c>
      <c r="J22" s="103">
        <v>0</v>
      </c>
      <c r="K22" s="3"/>
    </row>
    <row r="23" spans="1:12" ht="203.25" customHeight="1" x14ac:dyDescent="0.3">
      <c r="A23" s="231"/>
      <c r="B23" s="249"/>
      <c r="C23" s="242"/>
      <c r="D23" s="274"/>
      <c r="E23" s="274"/>
      <c r="F23" s="274"/>
      <c r="G23" s="250"/>
      <c r="H23" s="8" t="s">
        <v>131</v>
      </c>
      <c r="I23" s="103" t="s">
        <v>22</v>
      </c>
      <c r="J23" s="103">
        <v>100</v>
      </c>
      <c r="K23" s="3"/>
    </row>
    <row r="24" spans="1:12" s="12" customFormat="1" ht="78" customHeight="1" x14ac:dyDescent="0.3">
      <c r="A24" s="40" t="s">
        <v>65</v>
      </c>
      <c r="B24" s="248" t="s">
        <v>247</v>
      </c>
      <c r="C24" s="248"/>
      <c r="D24" s="113" t="s">
        <v>33</v>
      </c>
      <c r="E24" s="113" t="s">
        <v>33</v>
      </c>
      <c r="F24" s="113" t="s">
        <v>33</v>
      </c>
      <c r="G24" s="113" t="s">
        <v>94</v>
      </c>
      <c r="H24" s="114" t="s">
        <v>94</v>
      </c>
      <c r="I24" s="103" t="s">
        <v>94</v>
      </c>
      <c r="J24" s="103" t="s">
        <v>94</v>
      </c>
      <c r="K24" s="51" t="s">
        <v>94</v>
      </c>
    </row>
    <row r="25" spans="1:12" ht="78" customHeight="1" x14ac:dyDescent="0.3">
      <c r="A25" s="231" t="s">
        <v>23</v>
      </c>
      <c r="B25" s="249" t="s">
        <v>132</v>
      </c>
      <c r="C25" s="242" t="s">
        <v>95</v>
      </c>
      <c r="D25" s="242" t="s">
        <v>33</v>
      </c>
      <c r="E25" s="242" t="s">
        <v>33</v>
      </c>
      <c r="F25" s="242" t="s">
        <v>33</v>
      </c>
      <c r="G25" s="274" t="s">
        <v>94</v>
      </c>
      <c r="H25" s="8" t="s">
        <v>149</v>
      </c>
      <c r="I25" s="103" t="s">
        <v>96</v>
      </c>
      <c r="J25" s="137">
        <v>5</v>
      </c>
      <c r="K25" s="3"/>
    </row>
    <row r="26" spans="1:12" ht="70.5" customHeight="1" x14ac:dyDescent="0.3">
      <c r="A26" s="231"/>
      <c r="B26" s="249"/>
      <c r="C26" s="242"/>
      <c r="D26" s="242"/>
      <c r="E26" s="242"/>
      <c r="F26" s="242"/>
      <c r="G26" s="274"/>
      <c r="H26" s="8" t="s">
        <v>150</v>
      </c>
      <c r="I26" s="103" t="s">
        <v>28</v>
      </c>
      <c r="J26" s="103" t="s">
        <v>28</v>
      </c>
      <c r="K26" s="3"/>
    </row>
    <row r="27" spans="1:12" ht="102.75" customHeight="1" x14ac:dyDescent="0.3">
      <c r="A27" s="231"/>
      <c r="B27" s="249"/>
      <c r="C27" s="242"/>
      <c r="D27" s="242"/>
      <c r="E27" s="242"/>
      <c r="F27" s="242"/>
      <c r="G27" s="274"/>
      <c r="H27" s="8" t="s">
        <v>151</v>
      </c>
      <c r="I27" s="103">
        <v>0</v>
      </c>
      <c r="J27" s="103">
        <v>0</v>
      </c>
      <c r="K27" s="3"/>
    </row>
    <row r="28" spans="1:12" ht="143.25" customHeight="1" x14ac:dyDescent="0.3">
      <c r="A28" s="231"/>
      <c r="B28" s="249"/>
      <c r="C28" s="242"/>
      <c r="D28" s="242"/>
      <c r="E28" s="242"/>
      <c r="F28" s="242"/>
      <c r="G28" s="274"/>
      <c r="H28" s="8" t="s">
        <v>152</v>
      </c>
      <c r="I28" s="103" t="s">
        <v>12</v>
      </c>
      <c r="J28" s="103" t="s">
        <v>12</v>
      </c>
      <c r="K28" s="3"/>
    </row>
    <row r="29" spans="1:12" ht="165.75" customHeight="1" x14ac:dyDescent="0.3">
      <c r="A29" s="231"/>
      <c r="B29" s="249"/>
      <c r="C29" s="242"/>
      <c r="D29" s="242"/>
      <c r="E29" s="242"/>
      <c r="F29" s="242"/>
      <c r="G29" s="274"/>
      <c r="H29" s="8" t="s">
        <v>153</v>
      </c>
      <c r="I29" s="103" t="s">
        <v>12</v>
      </c>
      <c r="J29" s="103" t="s">
        <v>12</v>
      </c>
      <c r="K29" s="3"/>
    </row>
    <row r="30" spans="1:12" ht="149.25" customHeight="1" x14ac:dyDescent="0.3">
      <c r="A30" s="125" t="s">
        <v>24</v>
      </c>
      <c r="B30" s="115" t="s">
        <v>133</v>
      </c>
      <c r="C30" s="101" t="s">
        <v>134</v>
      </c>
      <c r="D30" s="103" t="s">
        <v>33</v>
      </c>
      <c r="E30" s="103" t="s">
        <v>33</v>
      </c>
      <c r="F30" s="103" t="s">
        <v>33</v>
      </c>
      <c r="G30" s="103" t="s">
        <v>94</v>
      </c>
      <c r="H30" s="8" t="s">
        <v>154</v>
      </c>
      <c r="I30" s="103" t="s">
        <v>18</v>
      </c>
      <c r="J30" s="103">
        <v>98</v>
      </c>
      <c r="K30" s="51"/>
    </row>
    <row r="31" spans="1:12" ht="84" customHeight="1" x14ac:dyDescent="0.3">
      <c r="A31" s="125" t="s">
        <v>25</v>
      </c>
      <c r="B31" s="116" t="s">
        <v>97</v>
      </c>
      <c r="C31" s="103" t="s">
        <v>135</v>
      </c>
      <c r="D31" s="103" t="s">
        <v>33</v>
      </c>
      <c r="E31" s="103" t="s">
        <v>33</v>
      </c>
      <c r="F31" s="103" t="s">
        <v>33</v>
      </c>
      <c r="G31" s="102" t="s">
        <v>94</v>
      </c>
      <c r="H31" s="8" t="s">
        <v>155</v>
      </c>
      <c r="I31" s="103" t="s">
        <v>12</v>
      </c>
      <c r="J31" s="103" t="s">
        <v>12</v>
      </c>
      <c r="K31" s="51"/>
    </row>
    <row r="32" spans="1:12" ht="168" customHeight="1" x14ac:dyDescent="0.3">
      <c r="A32" s="125" t="s">
        <v>26</v>
      </c>
      <c r="B32" s="116" t="s">
        <v>100</v>
      </c>
      <c r="C32" s="101" t="s">
        <v>135</v>
      </c>
      <c r="D32" s="103" t="s">
        <v>33</v>
      </c>
      <c r="E32" s="103" t="s">
        <v>33</v>
      </c>
      <c r="F32" s="103" t="s">
        <v>33</v>
      </c>
      <c r="G32" s="102" t="s">
        <v>94</v>
      </c>
      <c r="H32" s="8" t="s">
        <v>156</v>
      </c>
      <c r="I32" s="103" t="s">
        <v>12</v>
      </c>
      <c r="J32" s="103" t="s">
        <v>12</v>
      </c>
      <c r="K32" s="51"/>
    </row>
    <row r="33" spans="1:15" ht="390" customHeight="1" x14ac:dyDescent="0.3">
      <c r="A33" s="231" t="s">
        <v>27</v>
      </c>
      <c r="B33" s="252" t="s">
        <v>101</v>
      </c>
      <c r="C33" s="253" t="s">
        <v>135</v>
      </c>
      <c r="D33" s="253" t="s">
        <v>33</v>
      </c>
      <c r="E33" s="253" t="s">
        <v>33</v>
      </c>
      <c r="F33" s="253" t="s">
        <v>33</v>
      </c>
      <c r="G33" s="253" t="s">
        <v>94</v>
      </c>
      <c r="H33" s="8" t="s">
        <v>157</v>
      </c>
      <c r="I33" s="103">
        <v>100</v>
      </c>
      <c r="J33" s="191">
        <v>83</v>
      </c>
      <c r="K33" s="140" t="s">
        <v>238</v>
      </c>
    </row>
    <row r="34" spans="1:15" ht="58.15" customHeight="1" x14ac:dyDescent="0.3">
      <c r="A34" s="231"/>
      <c r="B34" s="252"/>
      <c r="C34" s="253"/>
      <c r="D34" s="253"/>
      <c r="E34" s="253"/>
      <c r="F34" s="253"/>
      <c r="G34" s="253"/>
      <c r="H34" s="8" t="s">
        <v>158</v>
      </c>
      <c r="I34" s="103">
        <v>100</v>
      </c>
      <c r="J34" s="100">
        <v>100</v>
      </c>
      <c r="K34" s="126"/>
    </row>
    <row r="35" spans="1:15" s="12" customFormat="1" ht="75.75" hidden="1" customHeight="1" thickBot="1" x14ac:dyDescent="0.35">
      <c r="A35" s="216">
        <v>3</v>
      </c>
      <c r="B35" s="105" t="s">
        <v>116</v>
      </c>
      <c r="C35" s="105" t="s">
        <v>35</v>
      </c>
      <c r="D35" s="106" t="s">
        <v>104</v>
      </c>
      <c r="E35" s="41">
        <f>E37+E39</f>
        <v>46048555.579999998</v>
      </c>
      <c r="F35" s="41">
        <f>F37+F39</f>
        <v>45318520.410000004</v>
      </c>
      <c r="G35" s="42">
        <f>F35/E35</f>
        <v>0.98414640457654079</v>
      </c>
      <c r="H35" s="114" t="s">
        <v>94</v>
      </c>
      <c r="I35" s="114" t="s">
        <v>94</v>
      </c>
      <c r="J35" s="114" t="s">
        <v>94</v>
      </c>
      <c r="K35" s="126"/>
    </row>
    <row r="36" spans="1:15" s="12" customFormat="1" ht="48.6" customHeight="1" x14ac:dyDescent="0.3">
      <c r="A36" s="217"/>
      <c r="B36" s="294" t="s">
        <v>248</v>
      </c>
      <c r="C36" s="295"/>
      <c r="D36" s="163" t="s">
        <v>212</v>
      </c>
      <c r="E36" s="41">
        <f>E37+E40</f>
        <v>56728555.579999998</v>
      </c>
      <c r="F36" s="41">
        <f>F37+F40</f>
        <v>55998520.410000004</v>
      </c>
      <c r="G36" s="97">
        <f>F36/E36</f>
        <v>0.98713108129519567</v>
      </c>
      <c r="H36" s="162"/>
      <c r="I36" s="162"/>
      <c r="J36" s="162"/>
      <c r="K36" s="126"/>
    </row>
    <row r="37" spans="1:15" s="12" customFormat="1" ht="42" customHeight="1" x14ac:dyDescent="0.3">
      <c r="A37" s="217"/>
      <c r="B37" s="296"/>
      <c r="C37" s="297"/>
      <c r="D37" s="106" t="s">
        <v>30</v>
      </c>
      <c r="E37" s="41">
        <f>E42+E58+E61+E72</f>
        <v>46048555.579999998</v>
      </c>
      <c r="F37" s="41">
        <f>F42+F58+F61+F72</f>
        <v>45318520.410000004</v>
      </c>
      <c r="G37" s="97">
        <f>F37/E37</f>
        <v>0.98414640457654079</v>
      </c>
      <c r="H37" s="114" t="s">
        <v>94</v>
      </c>
      <c r="I37" s="114" t="s">
        <v>94</v>
      </c>
      <c r="J37" s="114" t="s">
        <v>94</v>
      </c>
      <c r="K37" s="51" t="s">
        <v>94</v>
      </c>
      <c r="L37" s="88"/>
    </row>
    <row r="38" spans="1:15" s="12" customFormat="1" ht="56.25" hidden="1" customHeight="1" x14ac:dyDescent="0.3">
      <c r="A38" s="217"/>
      <c r="B38" s="296"/>
      <c r="C38" s="297"/>
      <c r="D38" s="106" t="s">
        <v>30</v>
      </c>
      <c r="E38" s="41">
        <f>E42+E58+E62+E72</f>
        <v>31637600.100000001</v>
      </c>
      <c r="F38" s="41">
        <f>F42+F58+F62+F72</f>
        <v>31260894.040000003</v>
      </c>
      <c r="G38" s="97">
        <f t="shared" ref="G38:G40" si="0">F38/E38</f>
        <v>0.98809308990538769</v>
      </c>
      <c r="H38" s="114" t="s">
        <v>94</v>
      </c>
      <c r="I38" s="114" t="s">
        <v>94</v>
      </c>
      <c r="J38" s="114" t="s">
        <v>94</v>
      </c>
      <c r="K38" s="51" t="s">
        <v>94</v>
      </c>
    </row>
    <row r="39" spans="1:15" s="12" customFormat="1" ht="56.25" hidden="1" customHeight="1" x14ac:dyDescent="0.3">
      <c r="A39" s="217"/>
      <c r="B39" s="296"/>
      <c r="C39" s="297"/>
      <c r="D39" s="106" t="s">
        <v>105</v>
      </c>
      <c r="E39" s="41">
        <f>E63</f>
        <v>0</v>
      </c>
      <c r="F39" s="41">
        <f>F63</f>
        <v>0</v>
      </c>
      <c r="G39" s="97" t="e">
        <f t="shared" si="0"/>
        <v>#DIV/0!</v>
      </c>
      <c r="H39" s="114" t="s">
        <v>94</v>
      </c>
      <c r="I39" s="114" t="s">
        <v>94</v>
      </c>
      <c r="J39" s="114" t="s">
        <v>94</v>
      </c>
      <c r="K39" s="51" t="s">
        <v>94</v>
      </c>
    </row>
    <row r="40" spans="1:15" s="12" customFormat="1" ht="54.6" customHeight="1" x14ac:dyDescent="0.3">
      <c r="A40" s="218"/>
      <c r="B40" s="298"/>
      <c r="C40" s="299"/>
      <c r="D40" s="151" t="s">
        <v>105</v>
      </c>
      <c r="E40" s="41">
        <f>E57</f>
        <v>10680000</v>
      </c>
      <c r="F40" s="41">
        <f>F57</f>
        <v>10680000</v>
      </c>
      <c r="G40" s="97">
        <f t="shared" si="0"/>
        <v>1</v>
      </c>
      <c r="H40" s="178"/>
      <c r="I40" s="157"/>
      <c r="J40" s="157"/>
      <c r="K40" s="51"/>
    </row>
    <row r="41" spans="1:15" s="12" customFormat="1" ht="33" customHeight="1" x14ac:dyDescent="0.3">
      <c r="A41" s="180"/>
      <c r="B41" s="289" t="s">
        <v>136</v>
      </c>
      <c r="C41" s="289" t="s">
        <v>35</v>
      </c>
      <c r="D41" s="180" t="s">
        <v>104</v>
      </c>
      <c r="E41" s="41">
        <f>E42+E43</f>
        <v>13229222.43</v>
      </c>
      <c r="F41" s="41">
        <f>F42+F43</f>
        <v>13104937.210000001</v>
      </c>
      <c r="G41" s="181">
        <f t="shared" ref="G41:G75" si="1">F41/E41</f>
        <v>0.99060525131710264</v>
      </c>
      <c r="H41" s="182"/>
      <c r="I41" s="179"/>
      <c r="J41" s="179"/>
      <c r="K41" s="51"/>
    </row>
    <row r="42" spans="1:15" s="12" customFormat="1" ht="55.5" customHeight="1" x14ac:dyDescent="0.3">
      <c r="A42" s="292" t="s">
        <v>112</v>
      </c>
      <c r="B42" s="290"/>
      <c r="C42" s="290"/>
      <c r="D42" s="106" t="s">
        <v>30</v>
      </c>
      <c r="E42" s="52">
        <f>E44+E45+E46+E52+E54+E56</f>
        <v>2549222.4299999997</v>
      </c>
      <c r="F42" s="52">
        <f>F44+F45+F46+F52+F54+F56</f>
        <v>2424937.21</v>
      </c>
      <c r="G42" s="159">
        <f t="shared" si="1"/>
        <v>0.95124583145928154</v>
      </c>
      <c r="H42" s="148"/>
      <c r="I42" s="245">
        <v>216529559.06</v>
      </c>
      <c r="J42" s="245">
        <v>217285882.27000001</v>
      </c>
      <c r="K42" s="1"/>
      <c r="L42" s="88"/>
      <c r="M42" s="12">
        <f>(L42+L58+L61+L72)/4*100</f>
        <v>0</v>
      </c>
      <c r="N42" s="88">
        <f>M42/100</f>
        <v>0</v>
      </c>
      <c r="O42" s="12">
        <f>L37*N42</f>
        <v>0</v>
      </c>
    </row>
    <row r="43" spans="1:15" s="12" customFormat="1" ht="52.9" customHeight="1" x14ac:dyDescent="0.3">
      <c r="A43" s="293"/>
      <c r="B43" s="291"/>
      <c r="C43" s="291"/>
      <c r="D43" s="163" t="s">
        <v>105</v>
      </c>
      <c r="E43" s="52">
        <f>E57</f>
        <v>10680000</v>
      </c>
      <c r="F43" s="52">
        <f>F57</f>
        <v>10680000</v>
      </c>
      <c r="G43" s="159">
        <f t="shared" si="1"/>
        <v>1</v>
      </c>
      <c r="H43" s="319" t="s">
        <v>181</v>
      </c>
      <c r="I43" s="246"/>
      <c r="J43" s="246"/>
      <c r="K43" s="1"/>
      <c r="L43" s="88"/>
      <c r="N43" s="88"/>
    </row>
    <row r="44" spans="1:15" ht="148.5" customHeight="1" x14ac:dyDescent="0.3">
      <c r="A44" s="125" t="s">
        <v>66</v>
      </c>
      <c r="B44" s="107" t="s">
        <v>36</v>
      </c>
      <c r="C44" s="103" t="s">
        <v>35</v>
      </c>
      <c r="D44" s="103" t="s">
        <v>30</v>
      </c>
      <c r="E44" s="54">
        <v>461011.32</v>
      </c>
      <c r="F44" s="54">
        <v>461011.32</v>
      </c>
      <c r="G44" s="143">
        <f t="shared" si="1"/>
        <v>1</v>
      </c>
      <c r="H44" s="301"/>
      <c r="I44" s="246"/>
      <c r="J44" s="246"/>
      <c r="K44" s="55"/>
    </row>
    <row r="45" spans="1:15" ht="100.5" customHeight="1" x14ac:dyDescent="0.3">
      <c r="A45" s="125" t="s">
        <v>67</v>
      </c>
      <c r="B45" s="107" t="s">
        <v>137</v>
      </c>
      <c r="C45" s="103" t="s">
        <v>35</v>
      </c>
      <c r="D45" s="103" t="s">
        <v>30</v>
      </c>
      <c r="E45" s="54">
        <v>256360.03</v>
      </c>
      <c r="F45" s="54">
        <v>232697.25</v>
      </c>
      <c r="G45" s="69">
        <f t="shared" si="1"/>
        <v>0.90769707742661754</v>
      </c>
      <c r="H45" s="301"/>
      <c r="I45" s="246"/>
      <c r="J45" s="246"/>
      <c r="K45" s="53" t="s">
        <v>225</v>
      </c>
      <c r="L45" s="198">
        <v>19512.72</v>
      </c>
    </row>
    <row r="46" spans="1:15" ht="95.25" customHeight="1" x14ac:dyDescent="0.3">
      <c r="A46" s="125" t="s">
        <v>68</v>
      </c>
      <c r="B46" s="107" t="s">
        <v>138</v>
      </c>
      <c r="C46" s="103" t="s">
        <v>35</v>
      </c>
      <c r="D46" s="103" t="s">
        <v>30</v>
      </c>
      <c r="E46" s="54">
        <v>20000</v>
      </c>
      <c r="F46" s="54">
        <v>14000</v>
      </c>
      <c r="G46" s="69">
        <f t="shared" si="1"/>
        <v>0.7</v>
      </c>
      <c r="H46" s="301"/>
      <c r="I46" s="246"/>
      <c r="J46" s="246"/>
      <c r="K46" s="63" t="s">
        <v>224</v>
      </c>
      <c r="L46" s="198">
        <v>6000</v>
      </c>
    </row>
    <row r="47" spans="1:15" ht="81" hidden="1" customHeight="1" x14ac:dyDescent="0.3">
      <c r="A47" s="125" t="s">
        <v>70</v>
      </c>
      <c r="B47" s="107" t="s">
        <v>37</v>
      </c>
      <c r="C47" s="103" t="s">
        <v>35</v>
      </c>
      <c r="D47" s="103" t="s">
        <v>30</v>
      </c>
      <c r="E47" s="56">
        <f>380462-380462</f>
        <v>0</v>
      </c>
      <c r="F47" s="57">
        <v>0</v>
      </c>
      <c r="G47" s="109" t="e">
        <f t="shared" si="1"/>
        <v>#DIV/0!</v>
      </c>
      <c r="H47" s="301"/>
      <c r="I47" s="246"/>
      <c r="J47" s="246"/>
      <c r="K47" s="53"/>
    </row>
    <row r="48" spans="1:15" ht="117" hidden="1" customHeight="1" x14ac:dyDescent="0.3">
      <c r="A48" s="125" t="s">
        <v>71</v>
      </c>
      <c r="B48" s="107" t="s">
        <v>38</v>
      </c>
      <c r="C48" s="103" t="s">
        <v>35</v>
      </c>
      <c r="D48" s="103" t="s">
        <v>30</v>
      </c>
      <c r="E48" s="102" t="s">
        <v>33</v>
      </c>
      <c r="F48" s="58">
        <v>0</v>
      </c>
      <c r="G48" s="109" t="e">
        <f t="shared" si="1"/>
        <v>#VALUE!</v>
      </c>
      <c r="H48" s="301"/>
      <c r="I48" s="246"/>
      <c r="J48" s="246"/>
      <c r="K48" s="53"/>
    </row>
    <row r="49" spans="1:12" ht="155.25" hidden="1" customHeight="1" x14ac:dyDescent="0.3">
      <c r="A49" s="125" t="s">
        <v>73</v>
      </c>
      <c r="B49" s="110" t="s">
        <v>39</v>
      </c>
      <c r="C49" s="103" t="s">
        <v>35</v>
      </c>
      <c r="D49" s="103" t="s">
        <v>30</v>
      </c>
      <c r="E49" s="102" t="s">
        <v>33</v>
      </c>
      <c r="F49" s="102" t="s">
        <v>33</v>
      </c>
      <c r="G49" s="109" t="s">
        <v>94</v>
      </c>
      <c r="H49" s="301"/>
      <c r="I49" s="246"/>
      <c r="J49" s="246"/>
      <c r="K49" s="104"/>
    </row>
    <row r="50" spans="1:12" ht="165.75" hidden="1" customHeight="1" x14ac:dyDescent="0.3">
      <c r="A50" s="125" t="s">
        <v>140</v>
      </c>
      <c r="B50" s="110" t="s">
        <v>40</v>
      </c>
      <c r="C50" s="111" t="s">
        <v>35</v>
      </c>
      <c r="D50" s="103" t="s">
        <v>30</v>
      </c>
      <c r="E50" s="102" t="s">
        <v>33</v>
      </c>
      <c r="F50" s="102" t="s">
        <v>33</v>
      </c>
      <c r="G50" s="70" t="s">
        <v>94</v>
      </c>
      <c r="H50" s="301"/>
      <c r="I50" s="246"/>
      <c r="J50" s="246"/>
      <c r="K50" s="104"/>
    </row>
    <row r="51" spans="1:12" ht="114" hidden="1" customHeight="1" x14ac:dyDescent="0.3">
      <c r="A51" s="125" t="s">
        <v>98</v>
      </c>
      <c r="B51" s="110" t="s">
        <v>139</v>
      </c>
      <c r="C51" s="111" t="s">
        <v>35</v>
      </c>
      <c r="D51" s="103" t="s">
        <v>30</v>
      </c>
      <c r="E51" s="59">
        <f>2000*2-4000</f>
        <v>0</v>
      </c>
      <c r="F51" s="102" t="s">
        <v>33</v>
      </c>
      <c r="G51" s="70" t="s">
        <v>94</v>
      </c>
      <c r="H51" s="301"/>
      <c r="I51" s="246"/>
      <c r="J51" s="246"/>
      <c r="K51" s="104"/>
    </row>
    <row r="52" spans="1:12" ht="85.5" customHeight="1" x14ac:dyDescent="0.3">
      <c r="A52" s="125" t="s">
        <v>69</v>
      </c>
      <c r="B52" s="110" t="s">
        <v>141</v>
      </c>
      <c r="C52" s="111" t="s">
        <v>35</v>
      </c>
      <c r="D52" s="103" t="s">
        <v>30</v>
      </c>
      <c r="E52" s="54">
        <v>261851.08</v>
      </c>
      <c r="F52" s="54">
        <v>261819.5</v>
      </c>
      <c r="G52" s="66">
        <f t="shared" si="1"/>
        <v>0.99987939709853402</v>
      </c>
      <c r="H52" s="301"/>
      <c r="I52" s="246"/>
      <c r="J52" s="246"/>
      <c r="K52" s="60" t="s">
        <v>254</v>
      </c>
    </row>
    <row r="53" spans="1:12" ht="114" hidden="1" customHeight="1" x14ac:dyDescent="0.3">
      <c r="A53" s="125" t="s">
        <v>71</v>
      </c>
      <c r="B53" s="110" t="s">
        <v>161</v>
      </c>
      <c r="C53" s="111" t="s">
        <v>35</v>
      </c>
      <c r="D53" s="103" t="s">
        <v>30</v>
      </c>
      <c r="E53" s="54"/>
      <c r="F53" s="54"/>
      <c r="G53" s="66" t="e">
        <f t="shared" si="1"/>
        <v>#DIV/0!</v>
      </c>
      <c r="H53" s="301"/>
      <c r="I53" s="246"/>
      <c r="J53" s="246"/>
      <c r="K53" s="104"/>
    </row>
    <row r="54" spans="1:12" ht="90" customHeight="1" x14ac:dyDescent="0.3">
      <c r="A54" s="125" t="s">
        <v>71</v>
      </c>
      <c r="B54" s="110" t="s">
        <v>185</v>
      </c>
      <c r="C54" s="111" t="s">
        <v>35</v>
      </c>
      <c r="D54" s="103" t="s">
        <v>30</v>
      </c>
      <c r="E54" s="54">
        <v>230000</v>
      </c>
      <c r="F54" s="54">
        <v>135409.14000000001</v>
      </c>
      <c r="G54" s="66">
        <f t="shared" si="1"/>
        <v>0.58873539130434793</v>
      </c>
      <c r="H54" s="301"/>
      <c r="I54" s="246"/>
      <c r="J54" s="246"/>
      <c r="K54" s="60" t="s">
        <v>255</v>
      </c>
    </row>
    <row r="55" spans="1:12" ht="47.45" customHeight="1" x14ac:dyDescent="0.3">
      <c r="A55" s="184"/>
      <c r="B55" s="326" t="s">
        <v>221</v>
      </c>
      <c r="C55" s="300" t="s">
        <v>35</v>
      </c>
      <c r="D55" s="183" t="s">
        <v>104</v>
      </c>
      <c r="E55" s="54">
        <f>E56+E57</f>
        <v>12000000</v>
      </c>
      <c r="F55" s="54">
        <f>F56+F57</f>
        <v>12000000</v>
      </c>
      <c r="G55" s="66">
        <f t="shared" si="1"/>
        <v>1</v>
      </c>
      <c r="H55" s="301"/>
      <c r="I55" s="246"/>
      <c r="J55" s="246"/>
      <c r="K55" s="60"/>
    </row>
    <row r="56" spans="1:12" ht="43.15" customHeight="1" x14ac:dyDescent="0.3">
      <c r="A56" s="212"/>
      <c r="B56" s="327"/>
      <c r="C56" s="214"/>
      <c r="D56" s="103" t="s">
        <v>30</v>
      </c>
      <c r="E56" s="54">
        <v>1320000</v>
      </c>
      <c r="F56" s="54">
        <v>1320000</v>
      </c>
      <c r="G56" s="66">
        <f t="shared" si="1"/>
        <v>1</v>
      </c>
      <c r="H56" s="301"/>
      <c r="I56" s="246"/>
      <c r="J56" s="246"/>
      <c r="K56" s="104"/>
    </row>
    <row r="57" spans="1:12" ht="46.9" customHeight="1" x14ac:dyDescent="0.3">
      <c r="A57" s="213"/>
      <c r="B57" s="328"/>
      <c r="C57" s="215"/>
      <c r="D57" s="152" t="s">
        <v>105</v>
      </c>
      <c r="E57" s="54">
        <v>10680000</v>
      </c>
      <c r="F57" s="54">
        <v>10680000</v>
      </c>
      <c r="G57" s="66">
        <f t="shared" si="1"/>
        <v>1</v>
      </c>
      <c r="H57" s="302"/>
      <c r="I57" s="247"/>
      <c r="J57" s="247"/>
      <c r="K57" s="156"/>
    </row>
    <row r="58" spans="1:12" s="12" customFormat="1" ht="102" customHeight="1" x14ac:dyDescent="0.3">
      <c r="A58" s="127" t="s">
        <v>2</v>
      </c>
      <c r="B58" s="115" t="s">
        <v>41</v>
      </c>
      <c r="C58" s="106" t="s">
        <v>35</v>
      </c>
      <c r="D58" s="106" t="s">
        <v>30</v>
      </c>
      <c r="E58" s="52">
        <f>SUM(E59:E60)</f>
        <v>1078556.44</v>
      </c>
      <c r="F58" s="52">
        <f>SUM(F59:F60)</f>
        <v>1044688.02</v>
      </c>
      <c r="G58" s="117">
        <f>F58/E58</f>
        <v>0.96859837951549399</v>
      </c>
      <c r="H58" s="315" t="s">
        <v>180</v>
      </c>
      <c r="I58" s="315">
        <v>40830274.210000001</v>
      </c>
      <c r="J58" s="315">
        <v>40571986.460000001</v>
      </c>
      <c r="K58" s="1"/>
      <c r="L58" s="88"/>
    </row>
    <row r="59" spans="1:12" ht="217.9" customHeight="1" x14ac:dyDescent="0.3">
      <c r="A59" s="125" t="s">
        <v>72</v>
      </c>
      <c r="B59" s="112" t="s">
        <v>220</v>
      </c>
      <c r="C59" s="103" t="s">
        <v>35</v>
      </c>
      <c r="D59" s="103" t="s">
        <v>30</v>
      </c>
      <c r="E59" s="61">
        <v>938474.74</v>
      </c>
      <c r="F59" s="62">
        <v>927690.96</v>
      </c>
      <c r="G59" s="69">
        <f t="shared" si="1"/>
        <v>0.98850924852809563</v>
      </c>
      <c r="H59" s="315"/>
      <c r="I59" s="315"/>
      <c r="J59" s="315"/>
      <c r="K59" s="63" t="s">
        <v>222</v>
      </c>
    </row>
    <row r="60" spans="1:12" ht="113.25" customHeight="1" x14ac:dyDescent="0.3">
      <c r="A60" s="125" t="s">
        <v>74</v>
      </c>
      <c r="B60" s="112" t="s">
        <v>142</v>
      </c>
      <c r="C60" s="103" t="s">
        <v>35</v>
      </c>
      <c r="D60" s="103" t="s">
        <v>30</v>
      </c>
      <c r="E60" s="61">
        <v>140081.70000000001</v>
      </c>
      <c r="F60" s="61">
        <v>116997.06</v>
      </c>
      <c r="G60" s="69">
        <f t="shared" si="1"/>
        <v>0.8352058834237448</v>
      </c>
      <c r="H60" s="315"/>
      <c r="I60" s="315"/>
      <c r="J60" s="315"/>
      <c r="K60" s="128" t="s">
        <v>226</v>
      </c>
      <c r="L60" s="198">
        <v>20354.04</v>
      </c>
    </row>
    <row r="61" spans="1:12" s="12" customFormat="1" ht="159" customHeight="1" x14ac:dyDescent="0.3">
      <c r="A61" s="254" t="s">
        <v>3</v>
      </c>
      <c r="B61" s="248" t="s">
        <v>42</v>
      </c>
      <c r="C61" s="248" t="s">
        <v>143</v>
      </c>
      <c r="D61" s="106" t="s">
        <v>30</v>
      </c>
      <c r="E61" s="52">
        <f>E64+E67+E68+E70+E65+E71</f>
        <v>14410955.48</v>
      </c>
      <c r="F61" s="52">
        <f>F64+F67+F68+F70+F65+F71</f>
        <v>14057626.370000001</v>
      </c>
      <c r="G61" s="66">
        <f t="shared" si="1"/>
        <v>0.97548190954511227</v>
      </c>
      <c r="H61" s="321" t="s">
        <v>163</v>
      </c>
      <c r="I61" s="316">
        <v>1</v>
      </c>
      <c r="J61" s="316">
        <v>0.98</v>
      </c>
      <c r="K61" s="1"/>
      <c r="L61" s="88"/>
    </row>
    <row r="62" spans="1:12" s="12" customFormat="1" ht="98.25" hidden="1" customHeight="1" x14ac:dyDescent="0.3">
      <c r="A62" s="254"/>
      <c r="B62" s="248"/>
      <c r="C62" s="248"/>
      <c r="D62" s="106" t="s">
        <v>30</v>
      </c>
      <c r="E62" s="52"/>
      <c r="F62" s="52"/>
      <c r="G62" s="66" t="e">
        <f t="shared" si="1"/>
        <v>#DIV/0!</v>
      </c>
      <c r="H62" s="322"/>
      <c r="I62" s="317"/>
      <c r="J62" s="317"/>
      <c r="K62" s="1"/>
    </row>
    <row r="63" spans="1:12" s="12" customFormat="1" ht="55.5" hidden="1" customHeight="1" x14ac:dyDescent="0.3">
      <c r="A63" s="254"/>
      <c r="B63" s="248"/>
      <c r="C63" s="248"/>
      <c r="D63" s="106" t="s">
        <v>105</v>
      </c>
      <c r="E63" s="52"/>
      <c r="F63" s="52"/>
      <c r="G63" s="66" t="e">
        <f t="shared" si="1"/>
        <v>#DIV/0!</v>
      </c>
      <c r="H63" s="322"/>
      <c r="I63" s="317"/>
      <c r="J63" s="317"/>
      <c r="K63" s="1"/>
    </row>
    <row r="64" spans="1:12" ht="137.25" hidden="1" customHeight="1" x14ac:dyDescent="0.3">
      <c r="A64" s="231" t="s">
        <v>75</v>
      </c>
      <c r="B64" s="249" t="s">
        <v>43</v>
      </c>
      <c r="C64" s="103" t="s">
        <v>145</v>
      </c>
      <c r="D64" s="103" t="s">
        <v>104</v>
      </c>
      <c r="E64" s="56"/>
      <c r="F64" s="56"/>
      <c r="G64" s="66" t="e">
        <f t="shared" si="1"/>
        <v>#DIV/0!</v>
      </c>
      <c r="H64" s="322"/>
      <c r="I64" s="317"/>
      <c r="J64" s="317"/>
      <c r="K64" s="21"/>
    </row>
    <row r="65" spans="1:12" ht="118.5" customHeight="1" x14ac:dyDescent="0.3">
      <c r="A65" s="231"/>
      <c r="B65" s="249"/>
      <c r="C65" s="103" t="s">
        <v>35</v>
      </c>
      <c r="D65" s="103" t="s">
        <v>30</v>
      </c>
      <c r="E65" s="56">
        <v>7660805.2999999998</v>
      </c>
      <c r="F65" s="56">
        <v>7542616.1900000004</v>
      </c>
      <c r="G65" s="66">
        <f t="shared" si="1"/>
        <v>0.98457223420101814</v>
      </c>
      <c r="H65" s="322"/>
      <c r="I65" s="317"/>
      <c r="J65" s="317"/>
      <c r="K65" s="55" t="s">
        <v>227</v>
      </c>
      <c r="L65" s="9">
        <f>E65-F65</f>
        <v>118189.1099999994</v>
      </c>
    </row>
    <row r="66" spans="1:12" ht="78.75" hidden="1" customHeight="1" x14ac:dyDescent="0.3">
      <c r="A66" s="231"/>
      <c r="B66" s="249"/>
      <c r="C66" s="103" t="s">
        <v>144</v>
      </c>
      <c r="D66" s="103" t="s">
        <v>30</v>
      </c>
      <c r="E66" s="56"/>
      <c r="F66" s="56"/>
      <c r="G66" s="66" t="e">
        <f t="shared" si="1"/>
        <v>#DIV/0!</v>
      </c>
      <c r="H66" s="322"/>
      <c r="I66" s="317"/>
      <c r="J66" s="317"/>
      <c r="K66" s="21" t="s">
        <v>103</v>
      </c>
    </row>
    <row r="67" spans="1:12" ht="93" customHeight="1" x14ac:dyDescent="0.3">
      <c r="A67" s="125" t="s">
        <v>76</v>
      </c>
      <c r="B67" s="112" t="s">
        <v>102</v>
      </c>
      <c r="C67" s="103" t="s">
        <v>35</v>
      </c>
      <c r="D67" s="103" t="s">
        <v>30</v>
      </c>
      <c r="E67" s="54">
        <v>106251</v>
      </c>
      <c r="F67" s="54">
        <v>106251</v>
      </c>
      <c r="G67" s="66">
        <f t="shared" si="1"/>
        <v>1</v>
      </c>
      <c r="H67" s="322"/>
      <c r="I67" s="317"/>
      <c r="J67" s="317"/>
      <c r="K67" s="63"/>
      <c r="L67" s="198">
        <v>54165.78</v>
      </c>
    </row>
    <row r="68" spans="1:12" ht="138" customHeight="1" x14ac:dyDescent="0.3">
      <c r="A68" s="125" t="s">
        <v>77</v>
      </c>
      <c r="B68" s="112" t="s">
        <v>146</v>
      </c>
      <c r="C68" s="103" t="s">
        <v>35</v>
      </c>
      <c r="D68" s="103" t="s">
        <v>30</v>
      </c>
      <c r="E68" s="54">
        <v>3797276.88</v>
      </c>
      <c r="F68" s="61">
        <v>3562136.88</v>
      </c>
      <c r="G68" s="66">
        <f t="shared" si="1"/>
        <v>0.93807667772701364</v>
      </c>
      <c r="H68" s="322"/>
      <c r="I68" s="317"/>
      <c r="J68" s="317"/>
      <c r="K68" s="63" t="s">
        <v>228</v>
      </c>
      <c r="L68" s="9">
        <f>E68-F68</f>
        <v>235140</v>
      </c>
    </row>
    <row r="69" spans="1:12" ht="84" hidden="1" customHeight="1" x14ac:dyDescent="0.3">
      <c r="A69" s="125" t="s">
        <v>78</v>
      </c>
      <c r="B69" s="112" t="s">
        <v>147</v>
      </c>
      <c r="C69" s="103" t="s">
        <v>144</v>
      </c>
      <c r="D69" s="103" t="s">
        <v>30</v>
      </c>
      <c r="E69" s="61"/>
      <c r="F69" s="61"/>
      <c r="G69" s="66" t="e">
        <f t="shared" si="1"/>
        <v>#DIV/0!</v>
      </c>
      <c r="H69" s="322"/>
      <c r="I69" s="317"/>
      <c r="J69" s="317"/>
      <c r="K69" s="129"/>
    </row>
    <row r="70" spans="1:12" ht="90.75" customHeight="1" x14ac:dyDescent="0.3">
      <c r="A70" s="125" t="s">
        <v>78</v>
      </c>
      <c r="B70" s="108" t="s">
        <v>184</v>
      </c>
      <c r="C70" s="103" t="s">
        <v>35</v>
      </c>
      <c r="D70" s="103" t="s">
        <v>30</v>
      </c>
      <c r="E70" s="56">
        <v>2467407.12</v>
      </c>
      <c r="F70" s="56">
        <v>2467407.12</v>
      </c>
      <c r="G70" s="66">
        <f t="shared" si="1"/>
        <v>1</v>
      </c>
      <c r="H70" s="322"/>
      <c r="I70" s="317"/>
      <c r="J70" s="317"/>
      <c r="K70" s="130"/>
    </row>
    <row r="71" spans="1:12" ht="93.75" customHeight="1" x14ac:dyDescent="0.3">
      <c r="A71" s="164" t="s">
        <v>148</v>
      </c>
      <c r="B71" s="161" t="s">
        <v>219</v>
      </c>
      <c r="C71" s="160" t="s">
        <v>35</v>
      </c>
      <c r="D71" s="160" t="s">
        <v>30</v>
      </c>
      <c r="E71" s="56">
        <v>379215.18</v>
      </c>
      <c r="F71" s="56">
        <v>379215.18</v>
      </c>
      <c r="G71" s="66">
        <f t="shared" si="1"/>
        <v>1</v>
      </c>
      <c r="H71" s="323"/>
      <c r="I71" s="318"/>
      <c r="J71" s="318"/>
      <c r="K71" s="130"/>
    </row>
    <row r="72" spans="1:12" s="12" customFormat="1" ht="88.5" customHeight="1" x14ac:dyDescent="0.3">
      <c r="A72" s="127" t="s">
        <v>4</v>
      </c>
      <c r="B72" s="119" t="s">
        <v>44</v>
      </c>
      <c r="C72" s="106" t="s">
        <v>35</v>
      </c>
      <c r="D72" s="106" t="s">
        <v>30</v>
      </c>
      <c r="E72" s="52">
        <f>E73+E74+E75</f>
        <v>28009821.23</v>
      </c>
      <c r="F72" s="52">
        <f>F73+F74+F75</f>
        <v>27791268.810000002</v>
      </c>
      <c r="G72" s="118">
        <f t="shared" si="1"/>
        <v>0.99219729329204298</v>
      </c>
      <c r="H72" s="320" t="s">
        <v>164</v>
      </c>
      <c r="I72" s="311">
        <v>1</v>
      </c>
      <c r="J72" s="311">
        <v>1</v>
      </c>
      <c r="K72" s="1"/>
      <c r="L72" s="88"/>
    </row>
    <row r="73" spans="1:12" ht="94.5" customHeight="1" x14ac:dyDescent="0.3">
      <c r="A73" s="125" t="s">
        <v>79</v>
      </c>
      <c r="B73" s="112" t="s">
        <v>45</v>
      </c>
      <c r="C73" s="103" t="s">
        <v>35</v>
      </c>
      <c r="D73" s="103" t="s">
        <v>30</v>
      </c>
      <c r="E73" s="61">
        <f>581.43+27146574.09</f>
        <v>27147155.52</v>
      </c>
      <c r="F73" s="61">
        <f>581.43+27105021.17</f>
        <v>27105602.600000001</v>
      </c>
      <c r="G73" s="66">
        <f t="shared" si="1"/>
        <v>0.9984693453437733</v>
      </c>
      <c r="H73" s="320"/>
      <c r="I73" s="312"/>
      <c r="J73" s="311"/>
      <c r="K73" s="63" t="s">
        <v>256</v>
      </c>
    </row>
    <row r="74" spans="1:12" ht="93" customHeight="1" x14ac:dyDescent="0.3">
      <c r="A74" s="125" t="s">
        <v>80</v>
      </c>
      <c r="B74" s="112" t="s">
        <v>162</v>
      </c>
      <c r="C74" s="103" t="s">
        <v>35</v>
      </c>
      <c r="D74" s="103" t="s">
        <v>30</v>
      </c>
      <c r="E74" s="61">
        <v>330852</v>
      </c>
      <c r="F74" s="61">
        <v>330852</v>
      </c>
      <c r="G74" s="69">
        <f t="shared" si="1"/>
        <v>1</v>
      </c>
      <c r="H74" s="320"/>
      <c r="I74" s="312"/>
      <c r="J74" s="311"/>
      <c r="K74" s="63"/>
    </row>
    <row r="75" spans="1:12" ht="107.25" customHeight="1" x14ac:dyDescent="0.3">
      <c r="A75" s="125" t="s">
        <v>81</v>
      </c>
      <c r="B75" s="112" t="s">
        <v>46</v>
      </c>
      <c r="C75" s="103" t="s">
        <v>35</v>
      </c>
      <c r="D75" s="103" t="s">
        <v>30</v>
      </c>
      <c r="E75" s="120">
        <v>531813.71</v>
      </c>
      <c r="F75" s="120">
        <v>354814.21</v>
      </c>
      <c r="G75" s="69">
        <f t="shared" si="1"/>
        <v>0.66717762879787368</v>
      </c>
      <c r="H75" s="320"/>
      <c r="I75" s="312"/>
      <c r="J75" s="311"/>
      <c r="K75" s="128" t="s">
        <v>223</v>
      </c>
      <c r="L75" s="9">
        <f>E75-F75</f>
        <v>176999.49999999994</v>
      </c>
    </row>
    <row r="76" spans="1:12" ht="30" customHeight="1" x14ac:dyDescent="0.3">
      <c r="A76" s="256">
        <v>4</v>
      </c>
      <c r="B76" s="257" t="s">
        <v>249</v>
      </c>
      <c r="C76" s="257"/>
      <c r="D76" s="106" t="s">
        <v>104</v>
      </c>
      <c r="E76" s="41">
        <f>E77+E78</f>
        <v>292035638.84000003</v>
      </c>
      <c r="F76" s="41">
        <f>F77+F78</f>
        <v>284635800.87</v>
      </c>
      <c r="G76" s="42">
        <f>F76/E76</f>
        <v>0.97466118176742722</v>
      </c>
      <c r="H76" s="114" t="s">
        <v>94</v>
      </c>
      <c r="I76" s="114" t="s">
        <v>94</v>
      </c>
      <c r="J76" s="114" t="s">
        <v>94</v>
      </c>
      <c r="K76" s="139" t="s">
        <v>94</v>
      </c>
    </row>
    <row r="77" spans="1:12" ht="30" customHeight="1" x14ac:dyDescent="0.3">
      <c r="A77" s="256"/>
      <c r="B77" s="257"/>
      <c r="C77" s="257"/>
      <c r="D77" s="106" t="s">
        <v>30</v>
      </c>
      <c r="E77" s="41">
        <f>E91+E97+E116+E120+E122+E123+E124+E125+E128+E129+E130</f>
        <v>286777738.84000003</v>
      </c>
      <c r="F77" s="41">
        <f>F91+F97+F116+F120+F122+F123+F124+F125+F128+F129+F130</f>
        <v>279377900.87</v>
      </c>
      <c r="G77" s="42">
        <f>F77/E77</f>
        <v>0.97419660954182863</v>
      </c>
      <c r="H77" s="114" t="s">
        <v>94</v>
      </c>
      <c r="I77" s="114" t="s">
        <v>94</v>
      </c>
      <c r="J77" s="114" t="s">
        <v>94</v>
      </c>
      <c r="K77" s="51" t="s">
        <v>94</v>
      </c>
    </row>
    <row r="78" spans="1:12" ht="56.25" customHeight="1" x14ac:dyDescent="0.3">
      <c r="A78" s="256"/>
      <c r="B78" s="257"/>
      <c r="C78" s="257"/>
      <c r="D78" s="106" t="s">
        <v>105</v>
      </c>
      <c r="E78" s="41">
        <f>E126</f>
        <v>5257900</v>
      </c>
      <c r="F78" s="41">
        <f>F126</f>
        <v>5257900</v>
      </c>
      <c r="G78" s="42">
        <f>F78/E78</f>
        <v>1</v>
      </c>
      <c r="H78" s="114" t="s">
        <v>94</v>
      </c>
      <c r="I78" s="114" t="s">
        <v>94</v>
      </c>
      <c r="J78" s="114" t="s">
        <v>94</v>
      </c>
      <c r="K78" s="51" t="s">
        <v>94</v>
      </c>
    </row>
    <row r="79" spans="1:12" ht="123" customHeight="1" x14ac:dyDescent="0.3">
      <c r="A79" s="230" t="s">
        <v>5</v>
      </c>
      <c r="B79" s="255" t="s">
        <v>47</v>
      </c>
      <c r="C79" s="234" t="s">
        <v>113</v>
      </c>
      <c r="D79" s="251" t="s">
        <v>30</v>
      </c>
      <c r="E79" s="234" t="s">
        <v>33</v>
      </c>
      <c r="F79" s="234" t="s">
        <v>33</v>
      </c>
      <c r="G79" s="234" t="s">
        <v>94</v>
      </c>
      <c r="H79" s="8" t="s">
        <v>173</v>
      </c>
      <c r="I79" s="103">
        <v>1</v>
      </c>
      <c r="J79" s="2">
        <v>1</v>
      </c>
      <c r="K79" s="104"/>
    </row>
    <row r="80" spans="1:12" ht="155.25" customHeight="1" x14ac:dyDescent="0.3">
      <c r="A80" s="230"/>
      <c r="B80" s="255"/>
      <c r="C80" s="234"/>
      <c r="D80" s="251"/>
      <c r="E80" s="234"/>
      <c r="F80" s="234"/>
      <c r="G80" s="234"/>
      <c r="H80" s="8" t="s">
        <v>174</v>
      </c>
      <c r="I80" s="103">
        <v>1</v>
      </c>
      <c r="J80" s="2">
        <v>1</v>
      </c>
      <c r="K80" s="104"/>
    </row>
    <row r="81" spans="1:13" ht="149.44999999999999" customHeight="1" x14ac:dyDescent="0.3">
      <c r="A81" s="230"/>
      <c r="B81" s="255"/>
      <c r="C81" s="234"/>
      <c r="D81" s="251"/>
      <c r="E81" s="234"/>
      <c r="F81" s="234"/>
      <c r="G81" s="234"/>
      <c r="H81" s="8" t="s">
        <v>239</v>
      </c>
      <c r="I81" s="103" t="s">
        <v>115</v>
      </c>
      <c r="J81" s="2">
        <v>85</v>
      </c>
      <c r="K81" s="104"/>
    </row>
    <row r="82" spans="1:13" ht="154.5" customHeight="1" x14ac:dyDescent="0.3">
      <c r="A82" s="230"/>
      <c r="B82" s="255"/>
      <c r="C82" s="234"/>
      <c r="D82" s="251"/>
      <c r="E82" s="234"/>
      <c r="F82" s="234"/>
      <c r="G82" s="234"/>
      <c r="H82" s="8" t="s">
        <v>175</v>
      </c>
      <c r="I82" s="103" t="s">
        <v>190</v>
      </c>
      <c r="J82" s="2">
        <v>80</v>
      </c>
      <c r="K82" s="104"/>
    </row>
    <row r="83" spans="1:13" ht="210.75" customHeight="1" x14ac:dyDescent="0.3">
      <c r="A83" s="230"/>
      <c r="B83" s="255"/>
      <c r="C83" s="234"/>
      <c r="D83" s="251"/>
      <c r="E83" s="234"/>
      <c r="F83" s="234"/>
      <c r="G83" s="234"/>
      <c r="H83" s="8" t="s">
        <v>176</v>
      </c>
      <c r="I83" s="103">
        <v>100</v>
      </c>
      <c r="J83" s="2">
        <v>100</v>
      </c>
      <c r="K83" s="104"/>
    </row>
    <row r="84" spans="1:13" ht="59.25" customHeight="1" x14ac:dyDescent="0.3">
      <c r="A84" s="230"/>
      <c r="B84" s="255"/>
      <c r="C84" s="234"/>
      <c r="D84" s="251"/>
      <c r="E84" s="234"/>
      <c r="F84" s="234"/>
      <c r="G84" s="234"/>
      <c r="H84" s="8" t="s">
        <v>177</v>
      </c>
      <c r="I84" s="199">
        <v>1540</v>
      </c>
      <c r="J84" s="199">
        <v>1540</v>
      </c>
      <c r="K84" s="104"/>
    </row>
    <row r="85" spans="1:13" ht="123" customHeight="1" x14ac:dyDescent="0.3">
      <c r="A85" s="230" t="s">
        <v>6</v>
      </c>
      <c r="B85" s="255" t="s">
        <v>48</v>
      </c>
      <c r="C85" s="234" t="s">
        <v>106</v>
      </c>
      <c r="D85" s="235" t="s">
        <v>33</v>
      </c>
      <c r="E85" s="235" t="s">
        <v>33</v>
      </c>
      <c r="F85" s="235" t="s">
        <v>33</v>
      </c>
      <c r="G85" s="235" t="s">
        <v>94</v>
      </c>
      <c r="H85" s="8" t="s">
        <v>178</v>
      </c>
      <c r="I85" s="193" t="s">
        <v>234</v>
      </c>
      <c r="J85" s="193">
        <v>3</v>
      </c>
      <c r="K85" s="104"/>
    </row>
    <row r="86" spans="1:13" ht="105.75" customHeight="1" x14ac:dyDescent="0.3">
      <c r="A86" s="230"/>
      <c r="B86" s="255"/>
      <c r="C86" s="234"/>
      <c r="D86" s="235"/>
      <c r="E86" s="235"/>
      <c r="F86" s="235"/>
      <c r="G86" s="235"/>
      <c r="H86" s="8" t="s">
        <v>179</v>
      </c>
      <c r="I86" s="193" t="s">
        <v>235</v>
      </c>
      <c r="J86" s="193">
        <v>12.25</v>
      </c>
      <c r="K86" s="104"/>
    </row>
    <row r="87" spans="1:13" ht="93.75" customHeight="1" x14ac:dyDescent="0.3">
      <c r="A87" s="230"/>
      <c r="B87" s="255"/>
      <c r="C87" s="234"/>
      <c r="D87" s="235"/>
      <c r="E87" s="235"/>
      <c r="F87" s="235"/>
      <c r="G87" s="235"/>
      <c r="H87" s="8" t="s">
        <v>186</v>
      </c>
      <c r="I87" s="193" t="s">
        <v>236</v>
      </c>
      <c r="J87" s="193">
        <v>91.43</v>
      </c>
      <c r="K87" s="104"/>
    </row>
    <row r="88" spans="1:13" ht="1.5" hidden="1" customHeight="1" x14ac:dyDescent="0.3">
      <c r="A88" s="125"/>
      <c r="B88" s="112"/>
      <c r="C88" s="101"/>
      <c r="D88" s="103"/>
      <c r="E88" s="62"/>
      <c r="F88" s="62"/>
      <c r="G88" s="141"/>
      <c r="H88" s="219" t="s">
        <v>197</v>
      </c>
      <c r="I88" s="138">
        <v>23</v>
      </c>
      <c r="J88" s="138">
        <v>23</v>
      </c>
      <c r="K88" s="145"/>
      <c r="L88" s="237">
        <f>E92-F92</f>
        <v>28937.35999999987</v>
      </c>
    </row>
    <row r="89" spans="1:13" ht="1.5" customHeight="1" x14ac:dyDescent="0.3">
      <c r="A89" s="135"/>
      <c r="B89" s="136"/>
      <c r="C89" s="133"/>
      <c r="D89" s="134"/>
      <c r="E89" s="62"/>
      <c r="F89" s="62"/>
      <c r="G89" s="141"/>
      <c r="H89" s="241"/>
      <c r="I89" s="138"/>
      <c r="J89" s="138"/>
      <c r="K89" s="145"/>
      <c r="L89" s="237"/>
    </row>
    <row r="90" spans="1:13" ht="1.5" customHeight="1" thickBot="1" x14ac:dyDescent="0.35">
      <c r="A90" s="135"/>
      <c r="B90" s="136"/>
      <c r="C90" s="133"/>
      <c r="D90" s="134"/>
      <c r="E90" s="62"/>
      <c r="F90" s="62"/>
      <c r="G90" s="141"/>
      <c r="H90" s="241"/>
      <c r="I90" s="138"/>
      <c r="J90" s="138"/>
      <c r="K90" s="146"/>
      <c r="L90" s="237"/>
    </row>
    <row r="91" spans="1:13" ht="116.25" customHeight="1" x14ac:dyDescent="0.3">
      <c r="A91" s="135" t="s">
        <v>194</v>
      </c>
      <c r="B91" s="136" t="s">
        <v>196</v>
      </c>
      <c r="C91" s="133" t="s">
        <v>99</v>
      </c>
      <c r="D91" s="134" t="s">
        <v>30</v>
      </c>
      <c r="E91" s="62">
        <f>E92+E93+E94+E95+E96</f>
        <v>13392550</v>
      </c>
      <c r="F91" s="62">
        <f>F92+F93+F94+F95+F96</f>
        <v>11274362.640000001</v>
      </c>
      <c r="G91" s="142">
        <f t="shared" ref="G91:G119" si="2">F91/E91</f>
        <v>0.84183838328025662</v>
      </c>
      <c r="H91" s="241"/>
      <c r="I91" s="138">
        <v>11600</v>
      </c>
      <c r="J91" s="145">
        <v>771</v>
      </c>
      <c r="K91" s="147"/>
      <c r="L91" s="238"/>
      <c r="M91" s="144"/>
    </row>
    <row r="92" spans="1:13" ht="115.5" customHeight="1" x14ac:dyDescent="0.3">
      <c r="A92" s="125" t="s">
        <v>82</v>
      </c>
      <c r="B92" s="112" t="s">
        <v>159</v>
      </c>
      <c r="C92" s="101" t="s">
        <v>99</v>
      </c>
      <c r="D92" s="103" t="s">
        <v>30</v>
      </c>
      <c r="E92" s="58">
        <v>3071300</v>
      </c>
      <c r="F92" s="58">
        <v>3042362.64</v>
      </c>
      <c r="G92" s="141">
        <f t="shared" si="2"/>
        <v>0.99057813955002771</v>
      </c>
      <c r="H92" s="241"/>
      <c r="I92" s="201">
        <v>21</v>
      </c>
      <c r="J92" s="146">
        <v>21</v>
      </c>
      <c r="K92" s="187" t="s">
        <v>233</v>
      </c>
      <c r="L92" s="238"/>
      <c r="M92" s="144"/>
    </row>
    <row r="93" spans="1:13" ht="100.5" customHeight="1" x14ac:dyDescent="0.3">
      <c r="A93" s="164" t="s">
        <v>83</v>
      </c>
      <c r="B93" s="165" t="s">
        <v>215</v>
      </c>
      <c r="C93" s="166" t="s">
        <v>218</v>
      </c>
      <c r="D93" s="160" t="s">
        <v>30</v>
      </c>
      <c r="E93" s="58">
        <v>2997000</v>
      </c>
      <c r="F93" s="58">
        <v>2997000</v>
      </c>
      <c r="G93" s="159">
        <f t="shared" si="2"/>
        <v>1</v>
      </c>
      <c r="H93" s="241"/>
      <c r="I93" s="206"/>
      <c r="J93" s="207"/>
      <c r="K93" s="186"/>
      <c r="L93" s="167"/>
      <c r="M93" s="144"/>
    </row>
    <row r="94" spans="1:13" ht="238.9" customHeight="1" x14ac:dyDescent="0.3">
      <c r="A94" s="164" t="s">
        <v>192</v>
      </c>
      <c r="B94" s="165" t="s">
        <v>214</v>
      </c>
      <c r="C94" s="166" t="s">
        <v>217</v>
      </c>
      <c r="D94" s="160" t="s">
        <v>30</v>
      </c>
      <c r="E94" s="58">
        <v>2089250</v>
      </c>
      <c r="F94" s="58">
        <v>0</v>
      </c>
      <c r="G94" s="159">
        <f t="shared" si="2"/>
        <v>0</v>
      </c>
      <c r="H94" s="241"/>
      <c r="I94" s="208"/>
      <c r="J94" s="209"/>
      <c r="K94" s="192" t="s">
        <v>261</v>
      </c>
      <c r="L94" s="167"/>
      <c r="M94" s="144"/>
    </row>
    <row r="95" spans="1:13" ht="103.5" customHeight="1" x14ac:dyDescent="0.3">
      <c r="A95" s="125" t="s">
        <v>216</v>
      </c>
      <c r="B95" s="112" t="s">
        <v>213</v>
      </c>
      <c r="C95" s="101" t="s">
        <v>99</v>
      </c>
      <c r="D95" s="103" t="s">
        <v>30</v>
      </c>
      <c r="E95" s="58">
        <v>1850000</v>
      </c>
      <c r="F95" s="58">
        <v>1850000</v>
      </c>
      <c r="G95" s="69">
        <f t="shared" si="2"/>
        <v>1</v>
      </c>
      <c r="H95" s="241"/>
      <c r="I95" s="242"/>
      <c r="J95" s="242"/>
      <c r="K95" s="188"/>
    </row>
    <row r="96" spans="1:13" s="84" customFormat="1" ht="128.25" customHeight="1" x14ac:dyDescent="0.3">
      <c r="A96" s="125" t="s">
        <v>262</v>
      </c>
      <c r="B96" s="112" t="s">
        <v>189</v>
      </c>
      <c r="C96" s="103" t="s">
        <v>187</v>
      </c>
      <c r="D96" s="103" t="s">
        <v>30</v>
      </c>
      <c r="E96" s="64">
        <v>3385000</v>
      </c>
      <c r="F96" s="64">
        <v>3385000</v>
      </c>
      <c r="G96" s="66">
        <f t="shared" si="2"/>
        <v>1</v>
      </c>
      <c r="H96" s="220"/>
      <c r="I96" s="242"/>
      <c r="J96" s="242"/>
      <c r="K96" s="185"/>
    </row>
    <row r="97" spans="1:12" ht="132.75" customHeight="1" x14ac:dyDescent="0.3">
      <c r="A97" s="231" t="s">
        <v>7</v>
      </c>
      <c r="B97" s="249" t="s">
        <v>92</v>
      </c>
      <c r="C97" s="101" t="s">
        <v>49</v>
      </c>
      <c r="D97" s="103" t="s">
        <v>30</v>
      </c>
      <c r="E97" s="41">
        <f>E98+E99+E100</f>
        <v>1376425.02</v>
      </c>
      <c r="F97" s="65">
        <f>F98+F99+F100</f>
        <v>1376425.02</v>
      </c>
      <c r="G97" s="66">
        <f t="shared" si="2"/>
        <v>1</v>
      </c>
      <c r="H97" s="232" t="s">
        <v>167</v>
      </c>
      <c r="I97" s="240" t="s">
        <v>107</v>
      </c>
      <c r="J97" s="240">
        <v>4</v>
      </c>
      <c r="K97" s="244"/>
    </row>
    <row r="98" spans="1:12" ht="30" customHeight="1" x14ac:dyDescent="0.3">
      <c r="A98" s="231"/>
      <c r="B98" s="249"/>
      <c r="C98" s="121" t="s">
        <v>50</v>
      </c>
      <c r="D98" s="103" t="s">
        <v>30</v>
      </c>
      <c r="E98" s="65">
        <f>E102+E106+E110+E114</f>
        <v>1067187.6099999999</v>
      </c>
      <c r="F98" s="65">
        <f>F102+F106+F110+F114</f>
        <v>1067187.6099999999</v>
      </c>
      <c r="G98" s="66">
        <f t="shared" si="2"/>
        <v>1</v>
      </c>
      <c r="H98" s="232"/>
      <c r="I98" s="240"/>
      <c r="J98" s="240"/>
      <c r="K98" s="244"/>
    </row>
    <row r="99" spans="1:12" ht="30" customHeight="1" x14ac:dyDescent="0.3">
      <c r="A99" s="231"/>
      <c r="B99" s="249"/>
      <c r="C99" s="121" t="s">
        <v>51</v>
      </c>
      <c r="D99" s="103" t="s">
        <v>30</v>
      </c>
      <c r="E99" s="65">
        <f>E103+E107+E111+E115</f>
        <v>301757.34999999998</v>
      </c>
      <c r="F99" s="65">
        <f>F103+F107+F111+F115</f>
        <v>301757.34999999998</v>
      </c>
      <c r="G99" s="66">
        <f t="shared" si="2"/>
        <v>1</v>
      </c>
      <c r="H99" s="232"/>
      <c r="I99" s="240"/>
      <c r="J99" s="240"/>
      <c r="K99" s="244"/>
    </row>
    <row r="100" spans="1:12" ht="30" customHeight="1" x14ac:dyDescent="0.3">
      <c r="A100" s="231"/>
      <c r="B100" s="249"/>
      <c r="C100" s="103" t="s">
        <v>52</v>
      </c>
      <c r="D100" s="103" t="s">
        <v>30</v>
      </c>
      <c r="E100" s="65">
        <f>E104</f>
        <v>7480.06</v>
      </c>
      <c r="F100" s="65">
        <f>F104</f>
        <v>7480.06</v>
      </c>
      <c r="G100" s="66">
        <f t="shared" si="2"/>
        <v>1</v>
      </c>
      <c r="H100" s="232"/>
      <c r="I100" s="240"/>
      <c r="J100" s="240"/>
      <c r="K100" s="244"/>
    </row>
    <row r="101" spans="1:12" ht="122.25" customHeight="1" x14ac:dyDescent="0.3">
      <c r="A101" s="230" t="s">
        <v>84</v>
      </c>
      <c r="B101" s="286" t="s">
        <v>91</v>
      </c>
      <c r="C101" s="101" t="s">
        <v>49</v>
      </c>
      <c r="D101" s="103" t="s">
        <v>30</v>
      </c>
      <c r="E101" s="65">
        <f>E102+E103+E104</f>
        <v>720460.92</v>
      </c>
      <c r="F101" s="65">
        <f>F102+F103+F104</f>
        <v>720460.92</v>
      </c>
      <c r="G101" s="66">
        <f t="shared" si="2"/>
        <v>1</v>
      </c>
      <c r="H101" s="243" t="s">
        <v>168</v>
      </c>
      <c r="I101" s="240">
        <v>51</v>
      </c>
      <c r="J101" s="240">
        <v>51</v>
      </c>
      <c r="K101" s="131"/>
    </row>
    <row r="102" spans="1:12" ht="46.5" customHeight="1" x14ac:dyDescent="0.3">
      <c r="A102" s="230"/>
      <c r="B102" s="286"/>
      <c r="C102" s="122" t="s">
        <v>50</v>
      </c>
      <c r="D102" s="103" t="s">
        <v>30</v>
      </c>
      <c r="E102" s="65">
        <v>670847.61</v>
      </c>
      <c r="F102" s="65">
        <v>670847.61</v>
      </c>
      <c r="G102" s="66">
        <f t="shared" si="2"/>
        <v>1</v>
      </c>
      <c r="H102" s="243"/>
      <c r="I102" s="240"/>
      <c r="J102" s="240"/>
      <c r="K102" s="132"/>
      <c r="L102" s="9"/>
    </row>
    <row r="103" spans="1:12" ht="51.75" customHeight="1" x14ac:dyDescent="0.3">
      <c r="A103" s="230"/>
      <c r="B103" s="286"/>
      <c r="C103" s="122" t="s">
        <v>51</v>
      </c>
      <c r="D103" s="103" t="s">
        <v>30</v>
      </c>
      <c r="E103" s="65">
        <v>42133.25</v>
      </c>
      <c r="F103" s="65">
        <v>42133.25</v>
      </c>
      <c r="G103" s="66">
        <f t="shared" si="2"/>
        <v>1</v>
      </c>
      <c r="H103" s="243"/>
      <c r="I103" s="240"/>
      <c r="J103" s="240"/>
      <c r="K103" s="131"/>
      <c r="L103" s="9"/>
    </row>
    <row r="104" spans="1:12" ht="30" customHeight="1" x14ac:dyDescent="0.3">
      <c r="A104" s="230"/>
      <c r="B104" s="286"/>
      <c r="C104" s="103" t="s">
        <v>52</v>
      </c>
      <c r="D104" s="103" t="s">
        <v>30</v>
      </c>
      <c r="E104" s="65">
        <v>7480.06</v>
      </c>
      <c r="F104" s="65">
        <v>7480.06</v>
      </c>
      <c r="G104" s="66">
        <f t="shared" si="2"/>
        <v>1</v>
      </c>
      <c r="H104" s="243"/>
      <c r="I104" s="240"/>
      <c r="J104" s="240"/>
      <c r="K104" s="131"/>
      <c r="L104" s="9"/>
    </row>
    <row r="105" spans="1:12" ht="93" customHeight="1" x14ac:dyDescent="0.3">
      <c r="A105" s="231" t="s">
        <v>85</v>
      </c>
      <c r="B105" s="249" t="s">
        <v>53</v>
      </c>
      <c r="C105" s="101" t="s">
        <v>108</v>
      </c>
      <c r="D105" s="103" t="s">
        <v>30</v>
      </c>
      <c r="E105" s="65">
        <f>E106+E107+E108</f>
        <v>239320</v>
      </c>
      <c r="F105" s="65">
        <f>F106+F107+F108</f>
        <v>239320</v>
      </c>
      <c r="G105" s="66">
        <f t="shared" si="2"/>
        <v>1</v>
      </c>
      <c r="H105" s="232" t="s">
        <v>169</v>
      </c>
      <c r="I105" s="233">
        <v>12929.9</v>
      </c>
      <c r="J105" s="233">
        <v>12929.9</v>
      </c>
      <c r="K105" s="86"/>
    </row>
    <row r="106" spans="1:12" ht="52.5" customHeight="1" x14ac:dyDescent="0.3">
      <c r="A106" s="231"/>
      <c r="B106" s="249"/>
      <c r="C106" s="122" t="s">
        <v>50</v>
      </c>
      <c r="D106" s="103" t="s">
        <v>30</v>
      </c>
      <c r="E106" s="65">
        <v>191320</v>
      </c>
      <c r="F106" s="65">
        <v>191320</v>
      </c>
      <c r="G106" s="67">
        <f t="shared" si="2"/>
        <v>1</v>
      </c>
      <c r="H106" s="232"/>
      <c r="I106" s="233"/>
      <c r="J106" s="233"/>
      <c r="K106" s="87"/>
    </row>
    <row r="107" spans="1:12" ht="30" customHeight="1" x14ac:dyDescent="0.3">
      <c r="A107" s="231"/>
      <c r="B107" s="249"/>
      <c r="C107" s="122" t="s">
        <v>51</v>
      </c>
      <c r="D107" s="103" t="s">
        <v>30</v>
      </c>
      <c r="E107" s="65">
        <v>48000</v>
      </c>
      <c r="F107" s="65">
        <v>48000</v>
      </c>
      <c r="G107" s="67">
        <f t="shared" si="2"/>
        <v>1</v>
      </c>
      <c r="H107" s="232"/>
      <c r="I107" s="233"/>
      <c r="J107" s="233"/>
      <c r="K107" s="86"/>
    </row>
    <row r="108" spans="1:12" ht="20.25" hidden="1" customHeight="1" x14ac:dyDescent="0.3">
      <c r="A108" s="231"/>
      <c r="B108" s="249"/>
      <c r="C108" s="103" t="s">
        <v>52</v>
      </c>
      <c r="D108" s="103" t="s">
        <v>30</v>
      </c>
      <c r="E108" s="65">
        <v>0</v>
      </c>
      <c r="F108" s="65">
        <v>0</v>
      </c>
      <c r="G108" s="67">
        <v>0</v>
      </c>
      <c r="H108" s="232"/>
      <c r="I108" s="233"/>
      <c r="J108" s="233"/>
      <c r="K108" s="86"/>
    </row>
    <row r="109" spans="1:12" ht="84.75" customHeight="1" x14ac:dyDescent="0.3">
      <c r="A109" s="231" t="s">
        <v>86</v>
      </c>
      <c r="B109" s="249" t="s">
        <v>240</v>
      </c>
      <c r="C109" s="101" t="s">
        <v>109</v>
      </c>
      <c r="D109" s="103" t="s">
        <v>30</v>
      </c>
      <c r="E109" s="65">
        <f>E110+E111+E112</f>
        <v>382644.1</v>
      </c>
      <c r="F109" s="65">
        <f>F110+F111+F112</f>
        <v>382644.1</v>
      </c>
      <c r="G109" s="66">
        <f t="shared" si="2"/>
        <v>1</v>
      </c>
      <c r="H109" s="232" t="s">
        <v>170</v>
      </c>
      <c r="I109" s="240">
        <v>3</v>
      </c>
      <c r="J109" s="240">
        <v>3</v>
      </c>
      <c r="K109" s="104"/>
    </row>
    <row r="110" spans="1:12" ht="57.75" customHeight="1" x14ac:dyDescent="0.3">
      <c r="A110" s="231"/>
      <c r="B110" s="249"/>
      <c r="C110" s="122" t="s">
        <v>50</v>
      </c>
      <c r="D110" s="103" t="s">
        <v>30</v>
      </c>
      <c r="E110" s="65">
        <v>181020</v>
      </c>
      <c r="F110" s="65">
        <v>181020</v>
      </c>
      <c r="G110" s="66">
        <f t="shared" si="2"/>
        <v>1</v>
      </c>
      <c r="H110" s="232"/>
      <c r="I110" s="240"/>
      <c r="J110" s="240"/>
      <c r="K110" s="87"/>
    </row>
    <row r="111" spans="1:12" ht="30" customHeight="1" x14ac:dyDescent="0.3">
      <c r="A111" s="231"/>
      <c r="B111" s="249"/>
      <c r="C111" s="122" t="s">
        <v>51</v>
      </c>
      <c r="D111" s="103" t="s">
        <v>30</v>
      </c>
      <c r="E111" s="65">
        <v>201624.1</v>
      </c>
      <c r="F111" s="65">
        <v>201624.1</v>
      </c>
      <c r="G111" s="66">
        <f t="shared" si="2"/>
        <v>1</v>
      </c>
      <c r="H111" s="232"/>
      <c r="I111" s="240"/>
      <c r="J111" s="240"/>
      <c r="K111" s="86"/>
    </row>
    <row r="112" spans="1:12" ht="21.75" hidden="1" customHeight="1" x14ac:dyDescent="0.3">
      <c r="A112" s="231"/>
      <c r="B112" s="249"/>
      <c r="C112" s="103" t="s">
        <v>52</v>
      </c>
      <c r="D112" s="103" t="s">
        <v>30</v>
      </c>
      <c r="E112" s="65">
        <v>0</v>
      </c>
      <c r="F112" s="65">
        <v>0</v>
      </c>
      <c r="G112" s="66">
        <v>0</v>
      </c>
      <c r="H112" s="232"/>
      <c r="I112" s="240"/>
      <c r="J112" s="240"/>
      <c r="K112" s="86"/>
    </row>
    <row r="113" spans="1:14" ht="77.25" customHeight="1" x14ac:dyDescent="0.3">
      <c r="A113" s="231" t="s">
        <v>87</v>
      </c>
      <c r="B113" s="286" t="s">
        <v>54</v>
      </c>
      <c r="C113" s="101" t="s">
        <v>160</v>
      </c>
      <c r="D113" s="103" t="s">
        <v>30</v>
      </c>
      <c r="E113" s="65">
        <f>E114+E115</f>
        <v>34000</v>
      </c>
      <c r="F113" s="65">
        <f>F114+F115</f>
        <v>34000</v>
      </c>
      <c r="G113" s="66">
        <f t="shared" si="2"/>
        <v>1</v>
      </c>
      <c r="H113" s="232" t="s">
        <v>171</v>
      </c>
      <c r="I113" s="240">
        <v>1</v>
      </c>
      <c r="J113" s="240">
        <v>1</v>
      </c>
      <c r="K113" s="85"/>
    </row>
    <row r="114" spans="1:14" ht="57" customHeight="1" x14ac:dyDescent="0.3">
      <c r="A114" s="231"/>
      <c r="B114" s="286"/>
      <c r="C114" s="122" t="s">
        <v>50</v>
      </c>
      <c r="D114" s="103" t="s">
        <v>30</v>
      </c>
      <c r="E114" s="65">
        <v>24000</v>
      </c>
      <c r="F114" s="65">
        <v>24000</v>
      </c>
      <c r="G114" s="66">
        <f t="shared" si="2"/>
        <v>1</v>
      </c>
      <c r="H114" s="232"/>
      <c r="I114" s="240"/>
      <c r="J114" s="240"/>
      <c r="K114" s="85"/>
    </row>
    <row r="115" spans="1:14" ht="32.25" customHeight="1" x14ac:dyDescent="0.3">
      <c r="A115" s="231"/>
      <c r="B115" s="286"/>
      <c r="C115" s="121" t="s">
        <v>51</v>
      </c>
      <c r="D115" s="103" t="s">
        <v>30</v>
      </c>
      <c r="E115" s="65">
        <v>10000</v>
      </c>
      <c r="F115" s="65">
        <v>10000</v>
      </c>
      <c r="G115" s="66">
        <f t="shared" si="2"/>
        <v>1</v>
      </c>
      <c r="H115" s="232"/>
      <c r="I115" s="240"/>
      <c r="J115" s="240"/>
      <c r="K115" s="85"/>
    </row>
    <row r="116" spans="1:14" ht="79.900000000000006" customHeight="1" x14ac:dyDescent="0.3">
      <c r="A116" s="125" t="s">
        <v>8</v>
      </c>
      <c r="B116" s="108" t="s">
        <v>55</v>
      </c>
      <c r="C116" s="101" t="s">
        <v>56</v>
      </c>
      <c r="D116" s="103" t="s">
        <v>30</v>
      </c>
      <c r="E116" s="41">
        <f>E117+E118+E119</f>
        <v>140432681.63</v>
      </c>
      <c r="F116" s="41">
        <f>F117+F118+F119</f>
        <v>137283258.08000001</v>
      </c>
      <c r="G116" s="69">
        <f t="shared" si="2"/>
        <v>0.97757342868166675</v>
      </c>
      <c r="H116" s="243" t="s">
        <v>172</v>
      </c>
      <c r="I116" s="239">
        <v>4.9000000000000004</v>
      </c>
      <c r="J116" s="239">
        <v>4.9000000000000004</v>
      </c>
      <c r="K116" s="68"/>
      <c r="L116" s="9"/>
    </row>
    <row r="117" spans="1:14" ht="159" customHeight="1" x14ac:dyDescent="0.3">
      <c r="A117" s="125" t="s">
        <v>88</v>
      </c>
      <c r="B117" s="108" t="s">
        <v>57</v>
      </c>
      <c r="C117" s="101" t="s">
        <v>56</v>
      </c>
      <c r="D117" s="103" t="s">
        <v>30</v>
      </c>
      <c r="E117" s="65">
        <f>30296267.18+103181249.61</f>
        <v>133477516.78999999</v>
      </c>
      <c r="F117" s="65">
        <f>28917546.71+101656340.53</f>
        <v>130573887.24000001</v>
      </c>
      <c r="G117" s="69">
        <f t="shared" si="2"/>
        <v>0.97824630229997267</v>
      </c>
      <c r="H117" s="243"/>
      <c r="I117" s="239"/>
      <c r="J117" s="239"/>
      <c r="K117" s="60" t="s">
        <v>257</v>
      </c>
      <c r="L117" s="9"/>
    </row>
    <row r="118" spans="1:14" ht="91.5" customHeight="1" x14ac:dyDescent="0.3">
      <c r="A118" s="125" t="s">
        <v>89</v>
      </c>
      <c r="B118" s="96" t="s">
        <v>58</v>
      </c>
      <c r="C118" s="103" t="s">
        <v>59</v>
      </c>
      <c r="D118" s="103" t="s">
        <v>30</v>
      </c>
      <c r="E118" s="65">
        <v>6924993.8399999999</v>
      </c>
      <c r="F118" s="65">
        <v>6679199.8399999999</v>
      </c>
      <c r="G118" s="69">
        <f t="shared" si="2"/>
        <v>0.96450625001566792</v>
      </c>
      <c r="H118" s="243"/>
      <c r="I118" s="239"/>
      <c r="J118" s="239"/>
      <c r="K118" s="60" t="s">
        <v>232</v>
      </c>
      <c r="L118" s="190">
        <v>175794</v>
      </c>
    </row>
    <row r="119" spans="1:14" ht="70.5" customHeight="1" x14ac:dyDescent="0.3">
      <c r="A119" s="125" t="s">
        <v>90</v>
      </c>
      <c r="B119" s="96" t="s">
        <v>60</v>
      </c>
      <c r="C119" s="101" t="s">
        <v>56</v>
      </c>
      <c r="D119" s="103" t="s">
        <v>30</v>
      </c>
      <c r="E119" s="65">
        <v>30171</v>
      </c>
      <c r="F119" s="65">
        <v>30171</v>
      </c>
      <c r="G119" s="69">
        <f t="shared" si="2"/>
        <v>1</v>
      </c>
      <c r="H119" s="243"/>
      <c r="I119" s="239"/>
      <c r="J119" s="239"/>
      <c r="K119" s="128"/>
      <c r="L119" s="9"/>
    </row>
    <row r="120" spans="1:14" ht="108.75" customHeight="1" x14ac:dyDescent="0.3">
      <c r="A120" s="231" t="s">
        <v>9</v>
      </c>
      <c r="B120" s="249" t="s">
        <v>61</v>
      </c>
      <c r="C120" s="242" t="s">
        <v>56</v>
      </c>
      <c r="D120" s="242" t="s">
        <v>30</v>
      </c>
      <c r="E120" s="313">
        <v>1000000</v>
      </c>
      <c r="F120" s="233">
        <v>599973.24</v>
      </c>
      <c r="G120" s="287">
        <f t="shared" ref="G120:G123" si="3">F120/E120</f>
        <v>0.59997323999999996</v>
      </c>
      <c r="H120" s="232" t="s">
        <v>165</v>
      </c>
      <c r="I120" s="233" t="s">
        <v>12</v>
      </c>
      <c r="J120" s="233" t="s">
        <v>12</v>
      </c>
      <c r="K120" s="236" t="s">
        <v>258</v>
      </c>
      <c r="L120" s="9">
        <f>E120-F120</f>
        <v>400026.76</v>
      </c>
    </row>
    <row r="121" spans="1:14" ht="59.45" hidden="1" customHeight="1" x14ac:dyDescent="0.3">
      <c r="A121" s="231"/>
      <c r="B121" s="249"/>
      <c r="C121" s="242"/>
      <c r="D121" s="242"/>
      <c r="E121" s="313"/>
      <c r="F121" s="233"/>
      <c r="G121" s="287"/>
      <c r="H121" s="232"/>
      <c r="I121" s="233"/>
      <c r="J121" s="233"/>
      <c r="K121" s="236"/>
      <c r="L121" s="9">
        <f t="shared" ref="L121:L122" si="4">E121-F121</f>
        <v>0</v>
      </c>
    </row>
    <row r="122" spans="1:14" ht="197.25" customHeight="1" x14ac:dyDescent="0.3">
      <c r="A122" s="153" t="s">
        <v>10</v>
      </c>
      <c r="B122" s="195" t="s">
        <v>229</v>
      </c>
      <c r="C122" s="152" t="s">
        <v>56</v>
      </c>
      <c r="D122" s="152" t="s">
        <v>30</v>
      </c>
      <c r="E122" s="157">
        <v>200000</v>
      </c>
      <c r="F122" s="149">
        <v>56531.040000000001</v>
      </c>
      <c r="G122" s="150">
        <f t="shared" si="3"/>
        <v>0.2826552</v>
      </c>
      <c r="H122" s="203" t="s">
        <v>198</v>
      </c>
      <c r="I122" s="200">
        <v>4.9000000000000004</v>
      </c>
      <c r="J122" s="200">
        <v>4.9000000000000004</v>
      </c>
      <c r="K122" s="53" t="s">
        <v>259</v>
      </c>
      <c r="L122" s="9">
        <f t="shared" si="4"/>
        <v>143468.96</v>
      </c>
    </row>
    <row r="123" spans="1:14" ht="109.5" customHeight="1" x14ac:dyDescent="0.3">
      <c r="A123" s="153" t="s">
        <v>193</v>
      </c>
      <c r="B123" s="195" t="s">
        <v>210</v>
      </c>
      <c r="C123" s="152" t="s">
        <v>211</v>
      </c>
      <c r="D123" s="152" t="s">
        <v>30</v>
      </c>
      <c r="E123" s="157">
        <v>400000</v>
      </c>
      <c r="F123" s="149">
        <v>400000</v>
      </c>
      <c r="G123" s="150">
        <f t="shared" si="3"/>
        <v>1</v>
      </c>
      <c r="H123" s="203" t="s">
        <v>260</v>
      </c>
      <c r="I123" s="204">
        <v>13</v>
      </c>
      <c r="J123" s="204">
        <v>13</v>
      </c>
      <c r="K123" s="156"/>
    </row>
    <row r="124" spans="1:14" ht="100.5" customHeight="1" x14ac:dyDescent="0.3">
      <c r="A124" s="125" t="s">
        <v>11</v>
      </c>
      <c r="B124" s="107" t="s">
        <v>183</v>
      </c>
      <c r="C124" s="103" t="s">
        <v>144</v>
      </c>
      <c r="D124" s="103" t="s">
        <v>30</v>
      </c>
      <c r="E124" s="41">
        <v>21123612.34</v>
      </c>
      <c r="F124" s="65">
        <v>21078043.710000001</v>
      </c>
      <c r="G124" s="69">
        <f>F124/E124</f>
        <v>0.9978427633840965</v>
      </c>
      <c r="H124" s="203" t="s">
        <v>198</v>
      </c>
      <c r="I124" s="200">
        <v>4.9000000000000004</v>
      </c>
      <c r="J124" s="200">
        <v>4.9000000000000004</v>
      </c>
      <c r="K124" s="60" t="s">
        <v>241</v>
      </c>
      <c r="L124" s="190">
        <v>15819.47</v>
      </c>
      <c r="M124" s="5">
        <v>15819.47</v>
      </c>
      <c r="N124" s="9">
        <f>L124-M124</f>
        <v>0</v>
      </c>
    </row>
    <row r="125" spans="1:14" ht="94.5" customHeight="1" x14ac:dyDescent="0.3">
      <c r="A125" s="125" t="s">
        <v>203</v>
      </c>
      <c r="B125" s="8" t="s">
        <v>182</v>
      </c>
      <c r="C125" s="103" t="s">
        <v>166</v>
      </c>
      <c r="D125" s="152" t="s">
        <v>30</v>
      </c>
      <c r="E125" s="41">
        <f>60919343.15+8037266.45</f>
        <v>68956609.599999994</v>
      </c>
      <c r="F125" s="65">
        <f>60878850.31+7812049.12</f>
        <v>68690899.430000007</v>
      </c>
      <c r="G125" s="69">
        <f>F125/E125</f>
        <v>0.99614670484031476</v>
      </c>
      <c r="H125" s="203" t="s">
        <v>198</v>
      </c>
      <c r="I125" s="205">
        <v>4.9000000000000004</v>
      </c>
      <c r="J125" s="205">
        <v>4.9000000000000004</v>
      </c>
      <c r="K125" s="55" t="s">
        <v>243</v>
      </c>
      <c r="L125" s="9">
        <f>E125-F125</f>
        <v>265710.16999998689</v>
      </c>
    </row>
    <row r="126" spans="1:14" ht="409.15" customHeight="1" x14ac:dyDescent="0.3">
      <c r="A126" s="221" t="s">
        <v>204</v>
      </c>
      <c r="B126" s="219" t="s">
        <v>208</v>
      </c>
      <c r="C126" s="219" t="s">
        <v>209</v>
      </c>
      <c r="D126" s="222" t="s">
        <v>105</v>
      </c>
      <c r="E126" s="224">
        <v>5257900</v>
      </c>
      <c r="F126" s="224">
        <v>5257900</v>
      </c>
      <c r="G126" s="226">
        <f t="shared" ref="G126" si="5">F126/E126</f>
        <v>1</v>
      </c>
      <c r="H126" s="324" t="s">
        <v>198</v>
      </c>
      <c r="I126" s="228">
        <v>4.9000000000000004</v>
      </c>
      <c r="J126" s="228">
        <v>4.9000000000000004</v>
      </c>
      <c r="K126" s="210"/>
    </row>
    <row r="127" spans="1:14" ht="76.150000000000006" customHeight="1" x14ac:dyDescent="0.3">
      <c r="A127" s="213"/>
      <c r="B127" s="220"/>
      <c r="C127" s="220"/>
      <c r="D127" s="223"/>
      <c r="E127" s="225"/>
      <c r="F127" s="225"/>
      <c r="G127" s="227"/>
      <c r="H127" s="325"/>
      <c r="I127" s="229"/>
      <c r="J127" s="229"/>
      <c r="K127" s="211"/>
    </row>
    <row r="128" spans="1:14" ht="115.5" customHeight="1" x14ac:dyDescent="0.3">
      <c r="A128" s="168" t="s">
        <v>263</v>
      </c>
      <c r="B128" s="169" t="s">
        <v>188</v>
      </c>
      <c r="C128" s="170" t="s">
        <v>187</v>
      </c>
      <c r="D128" s="170" t="s">
        <v>30</v>
      </c>
      <c r="E128" s="171">
        <v>7923299.8700000001</v>
      </c>
      <c r="F128" s="172">
        <v>7703556.96</v>
      </c>
      <c r="G128" s="158">
        <f t="shared" ref="G128:G130" si="6">F128/E128</f>
        <v>0.97226623835959902</v>
      </c>
      <c r="H128" s="173" t="s">
        <v>195</v>
      </c>
      <c r="I128" s="174" t="s">
        <v>12</v>
      </c>
      <c r="J128" s="174" t="s">
        <v>191</v>
      </c>
      <c r="K128" s="175" t="s">
        <v>231</v>
      </c>
      <c r="L128" s="9">
        <f>E128-F128</f>
        <v>219742.91000000015</v>
      </c>
    </row>
    <row r="129" spans="1:13" ht="78" customHeight="1" x14ac:dyDescent="0.3">
      <c r="A129" s="177" t="s">
        <v>264</v>
      </c>
      <c r="B129" s="169" t="s">
        <v>206</v>
      </c>
      <c r="C129" s="170" t="s">
        <v>56</v>
      </c>
      <c r="D129" s="170" t="s">
        <v>30</v>
      </c>
      <c r="E129" s="171">
        <f>31472270.54+289.84</f>
        <v>31472560.379999999</v>
      </c>
      <c r="F129" s="172">
        <f>30414560.91+289.84</f>
        <v>30414850.75</v>
      </c>
      <c r="G129" s="158">
        <f t="shared" si="6"/>
        <v>0.9663926411696665</v>
      </c>
      <c r="H129" s="173" t="s">
        <v>198</v>
      </c>
      <c r="I129" s="196">
        <v>4.9000000000000004</v>
      </c>
      <c r="J129" s="196">
        <v>4.9000000000000004</v>
      </c>
      <c r="K129" s="194" t="s">
        <v>242</v>
      </c>
      <c r="L129" s="9">
        <f>E129-F129</f>
        <v>1057709.629999999</v>
      </c>
    </row>
    <row r="130" spans="1:13" ht="82.5" customHeight="1" x14ac:dyDescent="0.3">
      <c r="A130" s="176" t="s">
        <v>265</v>
      </c>
      <c r="B130" s="154" t="s">
        <v>205</v>
      </c>
      <c r="C130" s="152" t="s">
        <v>207</v>
      </c>
      <c r="D130" s="152" t="s">
        <v>30</v>
      </c>
      <c r="E130" s="41">
        <v>500000</v>
      </c>
      <c r="F130" s="65">
        <v>500000</v>
      </c>
      <c r="G130" s="150">
        <f t="shared" si="6"/>
        <v>1</v>
      </c>
      <c r="H130" s="197" t="s">
        <v>250</v>
      </c>
      <c r="I130" s="202">
        <v>55</v>
      </c>
      <c r="J130" s="202">
        <v>55</v>
      </c>
      <c r="K130" s="155"/>
    </row>
    <row r="131" spans="1:13" ht="36" customHeight="1" x14ac:dyDescent="0.3">
      <c r="A131" s="71"/>
      <c r="B131" s="71"/>
      <c r="C131" s="72"/>
      <c r="D131" s="11"/>
      <c r="E131" s="73"/>
      <c r="F131" s="73"/>
      <c r="G131" s="73"/>
      <c r="H131" s="73"/>
      <c r="I131" s="91"/>
      <c r="J131" s="91"/>
      <c r="K131" s="73"/>
      <c r="L131" s="190">
        <f>L45+L46+L60+L67+L118+L124</f>
        <v>291646.01</v>
      </c>
      <c r="M131" s="198" t="s">
        <v>251</v>
      </c>
    </row>
    <row r="132" spans="1:13" ht="38.25" customHeight="1" x14ac:dyDescent="0.3">
      <c r="A132" s="16" t="s">
        <v>253</v>
      </c>
      <c r="B132" s="16"/>
      <c r="C132" s="16"/>
      <c r="D132" s="16"/>
      <c r="E132" s="16"/>
      <c r="F132" s="16"/>
      <c r="G132" s="16"/>
      <c r="H132" s="16"/>
      <c r="I132" s="92"/>
      <c r="J132" s="92" t="s">
        <v>252</v>
      </c>
      <c r="K132" s="89"/>
    </row>
    <row r="133" spans="1:13" ht="33.75" customHeight="1" x14ac:dyDescent="0.3">
      <c r="A133" s="16"/>
      <c r="B133" s="17"/>
      <c r="C133" s="11"/>
      <c r="D133" s="11"/>
      <c r="E133" s="11"/>
      <c r="F133" s="304"/>
      <c r="G133" s="304"/>
      <c r="H133" s="5"/>
      <c r="I133" s="93"/>
      <c r="J133" s="92"/>
      <c r="K133" s="74"/>
    </row>
    <row r="134" spans="1:13" x14ac:dyDescent="0.3">
      <c r="A134" s="4"/>
      <c r="D134" s="18"/>
      <c r="E134" s="5"/>
      <c r="F134" s="19"/>
      <c r="G134" s="5"/>
      <c r="H134" s="5"/>
    </row>
    <row r="135" spans="1:13" s="14" customFormat="1" x14ac:dyDescent="0.3">
      <c r="A135" s="75"/>
      <c r="D135" s="76"/>
      <c r="F135" s="77"/>
      <c r="G135" s="76"/>
      <c r="H135" s="76"/>
      <c r="I135" s="80"/>
      <c r="J135" s="80"/>
      <c r="K135" s="78"/>
    </row>
    <row r="136" spans="1:13" s="14" customFormat="1" x14ac:dyDescent="0.3">
      <c r="A136" s="75"/>
      <c r="B136" s="81"/>
      <c r="C136" s="79"/>
      <c r="D136" s="76"/>
      <c r="E136" s="79"/>
      <c r="F136" s="76"/>
      <c r="I136" s="94"/>
      <c r="J136" s="95"/>
      <c r="K136" s="82"/>
    </row>
    <row r="137" spans="1:13" x14ac:dyDescent="0.3">
      <c r="A137" s="15"/>
      <c r="B137" s="20"/>
      <c r="C137" s="11"/>
      <c r="D137" s="18"/>
      <c r="E137" s="11"/>
      <c r="F137" s="18"/>
      <c r="G137" s="5"/>
      <c r="H137" s="5"/>
      <c r="I137" s="94"/>
      <c r="J137" s="94"/>
      <c r="K137" s="82"/>
    </row>
    <row r="138" spans="1:13" x14ac:dyDescent="0.3">
      <c r="A138" s="288"/>
      <c r="B138" s="288"/>
      <c r="C138" s="288"/>
      <c r="E138" s="5"/>
      <c r="F138" s="18"/>
      <c r="G138" s="5"/>
      <c r="H138" s="5"/>
      <c r="I138" s="94"/>
      <c r="J138" s="94"/>
      <c r="K138" s="82"/>
    </row>
    <row r="139" spans="1:13" x14ac:dyDescent="0.3">
      <c r="A139" s="4"/>
      <c r="D139" s="18"/>
      <c r="E139" s="5"/>
      <c r="F139" s="19"/>
      <c r="G139" s="5"/>
      <c r="H139" s="5"/>
      <c r="I139" s="94"/>
      <c r="J139" s="94"/>
      <c r="K139" s="82"/>
    </row>
    <row r="140" spans="1:13" x14ac:dyDescent="0.3">
      <c r="A140" s="4"/>
      <c r="D140" s="18"/>
      <c r="E140" s="5"/>
      <c r="F140" s="19"/>
      <c r="G140" s="5"/>
      <c r="H140" s="5"/>
      <c r="I140" s="94"/>
      <c r="J140" s="94"/>
      <c r="K140" s="82"/>
    </row>
    <row r="141" spans="1:13" x14ac:dyDescent="0.3">
      <c r="A141" s="4"/>
      <c r="D141" s="18"/>
      <c r="E141" s="5"/>
      <c r="F141" s="19"/>
      <c r="G141" s="18"/>
      <c r="H141" s="18"/>
      <c r="I141" s="94"/>
      <c r="J141" s="94"/>
      <c r="K141" s="82"/>
    </row>
    <row r="142" spans="1:13" x14ac:dyDescent="0.3">
      <c r="A142" s="4"/>
      <c r="D142" s="18"/>
      <c r="E142" s="5"/>
      <c r="F142" s="19"/>
      <c r="G142" s="5"/>
      <c r="H142" s="5"/>
      <c r="I142" s="94"/>
      <c r="J142" s="94"/>
      <c r="K142" s="82"/>
    </row>
    <row r="143" spans="1:13" x14ac:dyDescent="0.3">
      <c r="A143" s="4"/>
      <c r="D143" s="18"/>
      <c r="E143" s="5"/>
      <c r="F143" s="19"/>
      <c r="G143" s="5"/>
      <c r="H143" s="5"/>
    </row>
    <row r="144" spans="1:13" x14ac:dyDescent="0.3">
      <c r="A144" s="4"/>
      <c r="D144" s="18"/>
      <c r="E144" s="5"/>
      <c r="F144" s="19"/>
      <c r="G144" s="18"/>
      <c r="H144" s="18"/>
    </row>
    <row r="147" spans="1:11" x14ac:dyDescent="0.3">
      <c r="B147" s="309"/>
      <c r="C147" s="309"/>
      <c r="D147" s="310"/>
      <c r="E147" s="83"/>
      <c r="F147" s="303"/>
      <c r="G147" s="303"/>
      <c r="H147" s="303"/>
      <c r="I147" s="95"/>
      <c r="J147" s="95"/>
      <c r="K147" s="83"/>
    </row>
    <row r="148" spans="1:11" x14ac:dyDescent="0.3">
      <c r="A148" s="14"/>
      <c r="B148" s="14"/>
      <c r="C148" s="14"/>
      <c r="D148" s="14"/>
      <c r="E148" s="78"/>
      <c r="F148" s="78"/>
      <c r="G148" s="78"/>
      <c r="H148" s="78"/>
      <c r="I148" s="80"/>
      <c r="J148" s="80"/>
      <c r="K148" s="78"/>
    </row>
    <row r="149" spans="1:11" x14ac:dyDescent="0.3">
      <c r="A149" s="14"/>
      <c r="B149" s="14"/>
      <c r="C149" s="14"/>
      <c r="D149" s="14"/>
      <c r="E149" s="78"/>
      <c r="F149" s="78"/>
      <c r="G149" s="78"/>
      <c r="H149" s="78"/>
      <c r="I149" s="80"/>
      <c r="J149" s="80"/>
      <c r="K149" s="78"/>
    </row>
    <row r="150" spans="1:11" x14ac:dyDescent="0.3">
      <c r="A150" s="13"/>
      <c r="B150" s="13"/>
      <c r="C150" s="13"/>
      <c r="D150" s="13"/>
      <c r="E150" s="83"/>
      <c r="F150" s="83"/>
      <c r="G150" s="83"/>
      <c r="H150" s="83"/>
      <c r="I150" s="95"/>
      <c r="J150" s="95"/>
      <c r="K150" s="83"/>
    </row>
    <row r="151" spans="1:11" x14ac:dyDescent="0.3">
      <c r="B151" s="308"/>
      <c r="C151" s="308"/>
      <c r="D151" s="308"/>
      <c r="E151" s="83"/>
      <c r="F151" s="83"/>
      <c r="G151" s="83"/>
      <c r="H151" s="83"/>
      <c r="I151" s="95"/>
      <c r="J151" s="95"/>
      <c r="K151" s="83"/>
    </row>
    <row r="152" spans="1:11" ht="0.75" customHeight="1" x14ac:dyDescent="0.3">
      <c r="B152" s="308"/>
      <c r="C152" s="308"/>
      <c r="D152" s="308"/>
      <c r="E152" s="83"/>
      <c r="F152" s="83"/>
      <c r="G152" s="83"/>
      <c r="H152" s="83"/>
      <c r="I152" s="95"/>
      <c r="J152" s="95"/>
      <c r="K152" s="83"/>
    </row>
    <row r="153" spans="1:11" x14ac:dyDescent="0.3">
      <c r="A153" s="13"/>
      <c r="B153" s="13"/>
      <c r="C153" s="13"/>
      <c r="D153" s="13"/>
      <c r="E153" s="83"/>
      <c r="F153" s="303"/>
      <c r="G153" s="303"/>
      <c r="H153" s="303"/>
      <c r="I153" s="95"/>
      <c r="J153" s="95"/>
      <c r="K153" s="83"/>
    </row>
    <row r="154" spans="1:11" x14ac:dyDescent="0.3">
      <c r="A154" s="14"/>
      <c r="B154" s="84"/>
      <c r="C154" s="14"/>
      <c r="D154" s="14"/>
      <c r="E154" s="78"/>
      <c r="F154" s="78"/>
      <c r="G154" s="78"/>
      <c r="H154" s="78"/>
      <c r="I154" s="80"/>
      <c r="J154" s="80"/>
      <c r="K154" s="78"/>
    </row>
  </sheetData>
  <mergeCells count="145">
    <mergeCell ref="I61:I71"/>
    <mergeCell ref="J61:J71"/>
    <mergeCell ref="H43:H57"/>
    <mergeCell ref="H61:H71"/>
    <mergeCell ref="B55:B57"/>
    <mergeCell ref="B120:B121"/>
    <mergeCell ref="F153:H153"/>
    <mergeCell ref="B25:B29"/>
    <mergeCell ref="E13:E18"/>
    <mergeCell ref="F133:G133"/>
    <mergeCell ref="B113:B115"/>
    <mergeCell ref="D13:D18"/>
    <mergeCell ref="J126:J127"/>
    <mergeCell ref="B151:D152"/>
    <mergeCell ref="F147:H147"/>
    <mergeCell ref="B147:D147"/>
    <mergeCell ref="H72:H75"/>
    <mergeCell ref="I72:I75"/>
    <mergeCell ref="H109:H112"/>
    <mergeCell ref="I109:I112"/>
    <mergeCell ref="C120:C121"/>
    <mergeCell ref="D120:D121"/>
    <mergeCell ref="E120:E121"/>
    <mergeCell ref="G13:G18"/>
    <mergeCell ref="D20:D21"/>
    <mergeCell ref="E22:E23"/>
    <mergeCell ref="C25:C29"/>
    <mergeCell ref="J72:J75"/>
    <mergeCell ref="J58:J60"/>
    <mergeCell ref="B20:B21"/>
    <mergeCell ref="A113:A115"/>
    <mergeCell ref="B101:B104"/>
    <mergeCell ref="B105:B108"/>
    <mergeCell ref="F120:F121"/>
    <mergeCell ref="G120:G121"/>
    <mergeCell ref="A138:C138"/>
    <mergeCell ref="G20:G21"/>
    <mergeCell ref="A79:A84"/>
    <mergeCell ref="A85:A87"/>
    <mergeCell ref="B41:B43"/>
    <mergeCell ref="C41:C43"/>
    <mergeCell ref="G25:G29"/>
    <mergeCell ref="E79:E84"/>
    <mergeCell ref="F79:F84"/>
    <mergeCell ref="G79:G84"/>
    <mergeCell ref="D33:D34"/>
    <mergeCell ref="A42:A43"/>
    <mergeCell ref="B36:C40"/>
    <mergeCell ref="C55:C57"/>
    <mergeCell ref="B109:B112"/>
    <mergeCell ref="F85:F87"/>
    <mergeCell ref="E85:E87"/>
    <mergeCell ref="D85:D87"/>
    <mergeCell ref="E33:E34"/>
    <mergeCell ref="F33:F34"/>
    <mergeCell ref="E20:E21"/>
    <mergeCell ref="F20:F21"/>
    <mergeCell ref="F13:F18"/>
    <mergeCell ref="C20:C21"/>
    <mergeCell ref="E25:E29"/>
    <mergeCell ref="F25:F29"/>
    <mergeCell ref="B4:K4"/>
    <mergeCell ref="B5:K5"/>
    <mergeCell ref="B6:K6"/>
    <mergeCell ref="D25:D29"/>
    <mergeCell ref="K13:K18"/>
    <mergeCell ref="A9:C11"/>
    <mergeCell ref="B12:C12"/>
    <mergeCell ref="B24:C24"/>
    <mergeCell ref="F22:F23"/>
    <mergeCell ref="A20:A21"/>
    <mergeCell ref="A25:A29"/>
    <mergeCell ref="C13:C18"/>
    <mergeCell ref="D22:D23"/>
    <mergeCell ref="K20:K21"/>
    <mergeCell ref="A13:A18"/>
    <mergeCell ref="B13:B18"/>
    <mergeCell ref="K97:K100"/>
    <mergeCell ref="I42:I57"/>
    <mergeCell ref="J42:J57"/>
    <mergeCell ref="C61:C63"/>
    <mergeCell ref="A64:A66"/>
    <mergeCell ref="B64:B66"/>
    <mergeCell ref="G22:G23"/>
    <mergeCell ref="B97:B100"/>
    <mergeCell ref="D79:D84"/>
    <mergeCell ref="A22:A23"/>
    <mergeCell ref="B22:B23"/>
    <mergeCell ref="C22:C23"/>
    <mergeCell ref="B33:B34"/>
    <mergeCell ref="A33:A34"/>
    <mergeCell ref="C33:C34"/>
    <mergeCell ref="A61:A63"/>
    <mergeCell ref="B61:B63"/>
    <mergeCell ref="B85:B87"/>
    <mergeCell ref="G33:G34"/>
    <mergeCell ref="B79:B84"/>
    <mergeCell ref="C79:C84"/>
    <mergeCell ref="A76:A78"/>
    <mergeCell ref="B76:C78"/>
    <mergeCell ref="A109:A112"/>
    <mergeCell ref="L88:L92"/>
    <mergeCell ref="I116:I119"/>
    <mergeCell ref="J116:J119"/>
    <mergeCell ref="I113:I115"/>
    <mergeCell ref="J113:J115"/>
    <mergeCell ref="I105:I108"/>
    <mergeCell ref="I58:I60"/>
    <mergeCell ref="H97:H100"/>
    <mergeCell ref="H88:H96"/>
    <mergeCell ref="I95:J96"/>
    <mergeCell ref="H116:H119"/>
    <mergeCell ref="J105:J108"/>
    <mergeCell ref="H105:H108"/>
    <mergeCell ref="H101:H104"/>
    <mergeCell ref="I101:I104"/>
    <mergeCell ref="H113:H115"/>
    <mergeCell ref="J109:J112"/>
    <mergeCell ref="H58:H60"/>
    <mergeCell ref="J97:J100"/>
    <mergeCell ref="I97:I100"/>
    <mergeCell ref="J101:J104"/>
    <mergeCell ref="I93:J94"/>
    <mergeCell ref="K126:K127"/>
    <mergeCell ref="A56:A57"/>
    <mergeCell ref="A35:A40"/>
    <mergeCell ref="C126:C127"/>
    <mergeCell ref="B126:B127"/>
    <mergeCell ref="A126:A127"/>
    <mergeCell ref="D126:D127"/>
    <mergeCell ref="E126:E127"/>
    <mergeCell ref="F126:F127"/>
    <mergeCell ref="G126:G127"/>
    <mergeCell ref="H126:H127"/>
    <mergeCell ref="I126:I127"/>
    <mergeCell ref="A101:A104"/>
    <mergeCell ref="A120:A121"/>
    <mergeCell ref="H120:H121"/>
    <mergeCell ref="I120:I121"/>
    <mergeCell ref="J120:J121"/>
    <mergeCell ref="C85:C87"/>
    <mergeCell ref="G85:G87"/>
    <mergeCell ref="A97:A100"/>
    <mergeCell ref="K120:K121"/>
    <mergeCell ref="A105:A108"/>
  </mergeCells>
  <pageMargins left="0.78740157480314965" right="0.39370078740157483" top="0.78740157480314965" bottom="0.78740157480314965" header="0.31496062992125984" footer="0.31496062992125984"/>
  <pageSetup paperSize="9" scale="39" fitToHeight="21" orientation="landscape" r:id="rId1"/>
  <rowBreaks count="1" manualBreakCount="1">
    <brk id="1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ресур. обесп.</vt:lpstr>
      <vt:lpstr>'ресур. обесп.'!Заголовки_для_печати</vt:lpstr>
      <vt:lpstr>'ресур. обесп.'!Область_печати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Кудрявцева Татьяна Николаевна</cp:lastModifiedBy>
  <cp:lastPrinted>2024-03-27T08:23:23Z</cp:lastPrinted>
  <dcterms:created xsi:type="dcterms:W3CDTF">2016-01-29T05:58:31Z</dcterms:created>
  <dcterms:modified xsi:type="dcterms:W3CDTF">2024-03-27T08:26:07Z</dcterms:modified>
</cp:coreProperties>
</file>